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45" windowWidth="17235" windowHeight="8265" tabRatio="769"/>
  </bookViews>
  <sheets>
    <sheet name="yhteenveto" sheetId="1" r:id="rId1"/>
    <sheet name="onnistumisprosentti" sheetId="2" r:id="rId2"/>
    <sheet name="kisa1 (7)" sheetId="16" r:id="rId3"/>
    <sheet name="Ungi" sheetId="35" r:id="rId4"/>
    <sheet name="AM-viesti" sheetId="34" r:id="rId5"/>
    <sheet name="SM pitkä final" sheetId="33" r:id="rId6"/>
    <sheet name="SM keski kar" sheetId="32" r:id="rId7"/>
    <sheet name="SM viesti" sheetId="31" r:id="rId8"/>
    <sheet name="KLL" sheetId="30" r:id="rId9"/>
    <sheet name="SM keski final" sheetId="19" r:id="rId10"/>
    <sheet name="KLL viesti" sheetId="18" r:id="rId11"/>
    <sheet name="SM pitkä kar" sheetId="17" r:id="rId12"/>
    <sheet name="NUJU" sheetId="15" r:id="rId13"/>
    <sheet name="krv 1pv" sheetId="11" r:id="rId14"/>
    <sheet name="Jukola" sheetId="7" r:id="rId15"/>
    <sheet name="krv 3pv" sheetId="13" r:id="rId16"/>
    <sheet name="krv 2pv" sheetId="12" r:id="rId17"/>
    <sheet name="sm sprintti karsinta" sheetId="29" r:id="rId18"/>
    <sheet name="krv 4pv" sheetId="27" r:id="rId19"/>
    <sheet name="sm sprintti finaali" sheetId="28" r:id="rId20"/>
    <sheet name="sm erikoispitkä" sheetId="26" r:id="rId21"/>
    <sheet name="prismarastit" sheetId="25" r:id="rId22"/>
    <sheet name="em katsastus sprintti" sheetId="22" r:id="rId23"/>
    <sheet name="siljarastit" sheetId="24" r:id="rId24"/>
    <sheet name="Finnspring" sheetId="23" r:id="rId25"/>
    <sheet name="ankkurirastit" sheetId="21" r:id="rId26"/>
    <sheet name="em katsastus pitkä" sheetId="14" r:id="rId27"/>
    <sheet name="em katsastus keski" sheetId="20" r:id="rId28"/>
  </sheets>
  <definedNames>
    <definedName name="_10__11" localSheetId="4">'AM-viesti'!$B$13</definedName>
    <definedName name="_10__11" localSheetId="25">ankkurirastit!$B$13</definedName>
    <definedName name="_10__11" localSheetId="27">'em katsastus keski'!$B$13</definedName>
    <definedName name="_10__11" localSheetId="26">'em katsastus pitkä'!$B$13</definedName>
    <definedName name="_10__11" localSheetId="22">'em katsastus sprintti'!$B$13</definedName>
    <definedName name="_10__11" localSheetId="24">Finnspring!$B$13</definedName>
    <definedName name="_10__11" localSheetId="2">'kisa1 (7)'!$B$13</definedName>
    <definedName name="_10__11" localSheetId="8">KLL!$B$13</definedName>
    <definedName name="_10__11" localSheetId="10">'KLL viesti'!$B$13</definedName>
    <definedName name="_10__11" localSheetId="13">'krv 1pv'!$B$13</definedName>
    <definedName name="_10__11" localSheetId="16">'krv 2pv'!$B$13</definedName>
    <definedName name="_10__11" localSheetId="15">'krv 3pv'!$B$13</definedName>
    <definedName name="_10__11" localSheetId="18">'krv 4pv'!$B$13</definedName>
    <definedName name="_10__11" localSheetId="12">NUJU!$B$13</definedName>
    <definedName name="_10__11" localSheetId="21">prismarastit!$B$13</definedName>
    <definedName name="_10__11" localSheetId="23">siljarastit!$B$13</definedName>
    <definedName name="_10__11" localSheetId="20">'sm erikoispitkä'!$B$13</definedName>
    <definedName name="_10__11" localSheetId="9">'SM keski final'!$B$13</definedName>
    <definedName name="_10__11" localSheetId="6">'SM keski kar'!$B$13</definedName>
    <definedName name="_10__11" localSheetId="5">'SM pitkä final'!$B$13</definedName>
    <definedName name="_10__11" localSheetId="11">'SM pitkä kar'!$B$13</definedName>
    <definedName name="_10__11" localSheetId="19">'sm sprintti finaali'!$B$13</definedName>
    <definedName name="_10__11" localSheetId="17">'sm sprintti karsinta'!$B$13</definedName>
    <definedName name="_10__11" localSheetId="7">'SM viesti'!$B$13</definedName>
    <definedName name="_10__11" localSheetId="3">Ungi!$B$13</definedName>
    <definedName name="_10__11">Jukola!$B$13</definedName>
  </definedNames>
  <calcPr calcId="125725"/>
  <webPublishing vml="1" allowPng="1" codePage="1252"/>
</workbook>
</file>

<file path=xl/calcChain.xml><?xml version="1.0" encoding="utf-8"?>
<calcChain xmlns="http://schemas.openxmlformats.org/spreadsheetml/2006/main">
  <c r="L34" i="1"/>
  <c r="M35"/>
  <c r="M34"/>
  <c r="J19"/>
  <c r="B25" i="2"/>
  <c r="B24"/>
  <c r="B17"/>
  <c r="B15"/>
  <c r="B13"/>
  <c r="B11"/>
  <c r="B6"/>
  <c r="B4"/>
  <c r="B3"/>
  <c r="AB29" i="35"/>
  <c r="AA29"/>
  <c r="Z29"/>
  <c r="Y29"/>
  <c r="X29"/>
  <c r="W29"/>
  <c r="V29"/>
  <c r="U29"/>
  <c r="T29"/>
  <c r="S29"/>
  <c r="R29"/>
  <c r="Q29"/>
  <c r="P29"/>
  <c r="O29"/>
  <c r="N29"/>
  <c r="M29"/>
  <c r="L29"/>
  <c r="B9" i="2" s="1"/>
  <c r="K29" i="35"/>
  <c r="J29"/>
  <c r="I29"/>
  <c r="H29"/>
  <c r="G29"/>
  <c r="F29"/>
  <c r="E29"/>
  <c r="D29"/>
  <c r="C29"/>
  <c r="AB29" i="34"/>
  <c r="AA29"/>
  <c r="Z29"/>
  <c r="Y29"/>
  <c r="X29"/>
  <c r="W29"/>
  <c r="V29"/>
  <c r="U29"/>
  <c r="T29"/>
  <c r="S29"/>
  <c r="R29"/>
  <c r="Q29"/>
  <c r="P29"/>
  <c r="O29"/>
  <c r="N29"/>
  <c r="M29"/>
  <c r="L29"/>
  <c r="K29"/>
  <c r="J29"/>
  <c r="I29"/>
  <c r="H29"/>
  <c r="G29"/>
  <c r="F29"/>
  <c r="E29"/>
  <c r="D29"/>
  <c r="C29"/>
  <c r="AB29" i="33"/>
  <c r="AA29"/>
  <c r="Z29"/>
  <c r="Y29"/>
  <c r="X29"/>
  <c r="W29"/>
  <c r="V29"/>
  <c r="U29"/>
  <c r="T29"/>
  <c r="S29"/>
  <c r="R29"/>
  <c r="Q29"/>
  <c r="P29"/>
  <c r="O29"/>
  <c r="N29"/>
  <c r="M29"/>
  <c r="B10" i="2" s="1"/>
  <c r="L29" i="33"/>
  <c r="K29"/>
  <c r="J29"/>
  <c r="I29"/>
  <c r="H29"/>
  <c r="G29"/>
  <c r="F29"/>
  <c r="E29"/>
  <c r="D29"/>
  <c r="C29"/>
  <c r="AB29" i="32"/>
  <c r="AA29"/>
  <c r="Z29"/>
  <c r="Y29"/>
  <c r="X29"/>
  <c r="W29"/>
  <c r="V29"/>
  <c r="U29"/>
  <c r="T29"/>
  <c r="S29"/>
  <c r="R29"/>
  <c r="Q29"/>
  <c r="P29"/>
  <c r="O29"/>
  <c r="N29"/>
  <c r="M29"/>
  <c r="L29"/>
  <c r="K29"/>
  <c r="J29"/>
  <c r="I29"/>
  <c r="H29"/>
  <c r="G29"/>
  <c r="F29"/>
  <c r="E29"/>
  <c r="D29"/>
  <c r="C29"/>
  <c r="AB29" i="31"/>
  <c r="AA29"/>
  <c r="Z29"/>
  <c r="Y29"/>
  <c r="X29"/>
  <c r="W29"/>
  <c r="V29"/>
  <c r="U29"/>
  <c r="T29"/>
  <c r="S29"/>
  <c r="R29"/>
  <c r="Q29"/>
  <c r="P29"/>
  <c r="O29"/>
  <c r="N29"/>
  <c r="M29"/>
  <c r="L29"/>
  <c r="K29"/>
  <c r="J29"/>
  <c r="I29"/>
  <c r="H29"/>
  <c r="G29"/>
  <c r="F29"/>
  <c r="E29"/>
  <c r="D29"/>
  <c r="C29"/>
  <c r="AB29" i="30"/>
  <c r="AA29"/>
  <c r="Z29"/>
  <c r="Y29"/>
  <c r="X29"/>
  <c r="W29"/>
  <c r="V29"/>
  <c r="U29"/>
  <c r="T29"/>
  <c r="S29"/>
  <c r="R29"/>
  <c r="Q29"/>
  <c r="P29"/>
  <c r="O29"/>
  <c r="N29"/>
  <c r="M29"/>
  <c r="L29"/>
  <c r="K29"/>
  <c r="J29"/>
  <c r="I29"/>
  <c r="H29"/>
  <c r="G29"/>
  <c r="F29"/>
  <c r="E29"/>
  <c r="D29"/>
  <c r="C29"/>
  <c r="J25" i="1"/>
  <c r="J22"/>
  <c r="J26"/>
  <c r="J24"/>
  <c r="J21"/>
  <c r="J18"/>
  <c r="J17"/>
  <c r="AC29" i="32" l="1"/>
  <c r="AC29" i="35"/>
  <c r="AC29" i="34"/>
  <c r="AC29" i="31"/>
  <c r="AC29" i="33"/>
  <c r="AC29" i="30"/>
  <c r="AB29" i="29" l="1"/>
  <c r="AA29"/>
  <c r="Z29"/>
  <c r="Y29"/>
  <c r="X29"/>
  <c r="W29"/>
  <c r="V29"/>
  <c r="U29"/>
  <c r="T29"/>
  <c r="S29"/>
  <c r="R29"/>
  <c r="Q29"/>
  <c r="P29"/>
  <c r="O29"/>
  <c r="N29"/>
  <c r="M29"/>
  <c r="L29"/>
  <c r="K29"/>
  <c r="J29"/>
  <c r="I29"/>
  <c r="H29"/>
  <c r="G29"/>
  <c r="F29"/>
  <c r="E29"/>
  <c r="AC29" s="1"/>
  <c r="D29"/>
  <c r="C29"/>
  <c r="AB29" i="28"/>
  <c r="AA29"/>
  <c r="Z29"/>
  <c r="Y29"/>
  <c r="X29"/>
  <c r="W29"/>
  <c r="V29"/>
  <c r="U29"/>
  <c r="T29"/>
  <c r="S29"/>
  <c r="R29"/>
  <c r="Q29"/>
  <c r="P29"/>
  <c r="O29"/>
  <c r="N29"/>
  <c r="M29"/>
  <c r="L29"/>
  <c r="K29"/>
  <c r="J29"/>
  <c r="I29"/>
  <c r="H29"/>
  <c r="G29"/>
  <c r="F29"/>
  <c r="E29"/>
  <c r="AC29" s="1"/>
  <c r="D29"/>
  <c r="C29"/>
  <c r="AB29" i="27"/>
  <c r="AA29"/>
  <c r="Z29"/>
  <c r="Y29"/>
  <c r="X29"/>
  <c r="W29"/>
  <c r="V29"/>
  <c r="U29"/>
  <c r="T29"/>
  <c r="S29"/>
  <c r="R29"/>
  <c r="Q29"/>
  <c r="P29"/>
  <c r="O29"/>
  <c r="N29"/>
  <c r="M29"/>
  <c r="L29"/>
  <c r="K29"/>
  <c r="J29"/>
  <c r="I29"/>
  <c r="H29"/>
  <c r="G29"/>
  <c r="F29"/>
  <c r="E29"/>
  <c r="D29"/>
  <c r="C29"/>
  <c r="AB29" i="26"/>
  <c r="AA29"/>
  <c r="Z29"/>
  <c r="Y29"/>
  <c r="X29"/>
  <c r="W29"/>
  <c r="V29"/>
  <c r="U29"/>
  <c r="T29"/>
  <c r="S29"/>
  <c r="R29"/>
  <c r="Q29"/>
  <c r="P29"/>
  <c r="O29"/>
  <c r="N29"/>
  <c r="M29"/>
  <c r="L29"/>
  <c r="K29"/>
  <c r="J29"/>
  <c r="I29"/>
  <c r="H29"/>
  <c r="G29"/>
  <c r="F29"/>
  <c r="E29"/>
  <c r="D29"/>
  <c r="C29"/>
  <c r="AB29" i="25"/>
  <c r="AA29"/>
  <c r="Z29"/>
  <c r="Y29"/>
  <c r="X29"/>
  <c r="W29"/>
  <c r="V29"/>
  <c r="U29"/>
  <c r="T29"/>
  <c r="S29"/>
  <c r="R29"/>
  <c r="Q29"/>
  <c r="P29"/>
  <c r="O29"/>
  <c r="N29"/>
  <c r="M29"/>
  <c r="L29"/>
  <c r="K29"/>
  <c r="J29"/>
  <c r="I29"/>
  <c r="H29"/>
  <c r="G29"/>
  <c r="F29"/>
  <c r="E29"/>
  <c r="D29"/>
  <c r="C29"/>
  <c r="AB29" i="24"/>
  <c r="AA29"/>
  <c r="Z29"/>
  <c r="Y29"/>
  <c r="X29"/>
  <c r="W29"/>
  <c r="V29"/>
  <c r="U29"/>
  <c r="T29"/>
  <c r="S29"/>
  <c r="R29"/>
  <c r="Q29"/>
  <c r="P29"/>
  <c r="O29"/>
  <c r="N29"/>
  <c r="M29"/>
  <c r="L29"/>
  <c r="K29"/>
  <c r="J29"/>
  <c r="I29"/>
  <c r="H29"/>
  <c r="G29"/>
  <c r="F29"/>
  <c r="E29"/>
  <c r="D29"/>
  <c r="C29"/>
  <c r="AB29" i="23"/>
  <c r="AA29"/>
  <c r="Z29"/>
  <c r="Y29"/>
  <c r="X29"/>
  <c r="W29"/>
  <c r="V29"/>
  <c r="U29"/>
  <c r="T29"/>
  <c r="S29"/>
  <c r="R29"/>
  <c r="Q29"/>
  <c r="P29"/>
  <c r="O29"/>
  <c r="N29"/>
  <c r="M29"/>
  <c r="L29"/>
  <c r="K29"/>
  <c r="J29"/>
  <c r="I29"/>
  <c r="H29"/>
  <c r="G29"/>
  <c r="F29"/>
  <c r="E29"/>
  <c r="D29"/>
  <c r="C29"/>
  <c r="AB29" i="22"/>
  <c r="AA29"/>
  <c r="Z29"/>
  <c r="Y29"/>
  <c r="X29"/>
  <c r="W29"/>
  <c r="V29"/>
  <c r="U29"/>
  <c r="T29"/>
  <c r="S29"/>
  <c r="R29"/>
  <c r="Q29"/>
  <c r="P29"/>
  <c r="O29"/>
  <c r="N29"/>
  <c r="M29"/>
  <c r="L29"/>
  <c r="K29"/>
  <c r="J29"/>
  <c r="I29"/>
  <c r="H29"/>
  <c r="G29"/>
  <c r="F29"/>
  <c r="E29"/>
  <c r="AC29" s="1"/>
  <c r="D29"/>
  <c r="C29"/>
  <c r="AB29" i="21"/>
  <c r="AA29"/>
  <c r="Z29"/>
  <c r="Y29"/>
  <c r="X29"/>
  <c r="W29"/>
  <c r="V29"/>
  <c r="U29"/>
  <c r="T29"/>
  <c r="S29"/>
  <c r="R29"/>
  <c r="Q29"/>
  <c r="P29"/>
  <c r="O29"/>
  <c r="N29"/>
  <c r="M29"/>
  <c r="L29"/>
  <c r="K29"/>
  <c r="J29"/>
  <c r="I29"/>
  <c r="H29"/>
  <c r="G29"/>
  <c r="F29"/>
  <c r="E29"/>
  <c r="D29"/>
  <c r="C29"/>
  <c r="AB29" i="20"/>
  <c r="AA29"/>
  <c r="Z29"/>
  <c r="Y29"/>
  <c r="X29"/>
  <c r="W29"/>
  <c r="V29"/>
  <c r="U29"/>
  <c r="T29"/>
  <c r="S29"/>
  <c r="R29"/>
  <c r="Q29"/>
  <c r="P29"/>
  <c r="O29"/>
  <c r="N29"/>
  <c r="M29"/>
  <c r="L29"/>
  <c r="K29"/>
  <c r="J29"/>
  <c r="I29"/>
  <c r="H29"/>
  <c r="G29"/>
  <c r="F29"/>
  <c r="E29"/>
  <c r="D29"/>
  <c r="C29"/>
  <c r="AB29" i="19"/>
  <c r="AA29"/>
  <c r="Z29"/>
  <c r="Y29"/>
  <c r="X29"/>
  <c r="W29"/>
  <c r="V29"/>
  <c r="U29"/>
  <c r="T29"/>
  <c r="S29"/>
  <c r="R29"/>
  <c r="Q29"/>
  <c r="P29"/>
  <c r="O29"/>
  <c r="N29"/>
  <c r="M29"/>
  <c r="L29"/>
  <c r="K29"/>
  <c r="J29"/>
  <c r="I29"/>
  <c r="H29"/>
  <c r="G29"/>
  <c r="F29"/>
  <c r="E29"/>
  <c r="D29"/>
  <c r="C29"/>
  <c r="AB29" i="18"/>
  <c r="AA29"/>
  <c r="Z29"/>
  <c r="Y29"/>
  <c r="B22" i="2" s="1"/>
  <c r="X29" i="18"/>
  <c r="W29"/>
  <c r="V29"/>
  <c r="U29"/>
  <c r="T29"/>
  <c r="S29"/>
  <c r="R29"/>
  <c r="Q29"/>
  <c r="P29"/>
  <c r="O29"/>
  <c r="N29"/>
  <c r="M29"/>
  <c r="L29"/>
  <c r="K29"/>
  <c r="J29"/>
  <c r="I29"/>
  <c r="H29"/>
  <c r="G29"/>
  <c r="F29"/>
  <c r="E29"/>
  <c r="D29"/>
  <c r="C29"/>
  <c r="AB29" i="17"/>
  <c r="AA29"/>
  <c r="Z29"/>
  <c r="Y29"/>
  <c r="X29"/>
  <c r="W29"/>
  <c r="B20" i="2" s="1"/>
  <c r="V29" i="17"/>
  <c r="U29"/>
  <c r="T29"/>
  <c r="S29"/>
  <c r="R29"/>
  <c r="Q29"/>
  <c r="P29"/>
  <c r="O29"/>
  <c r="B12" i="2" s="1"/>
  <c r="N29" i="17"/>
  <c r="M29"/>
  <c r="L29"/>
  <c r="K29"/>
  <c r="J29"/>
  <c r="I29"/>
  <c r="H29"/>
  <c r="B5" i="2" s="1"/>
  <c r="G29" i="17"/>
  <c r="F29"/>
  <c r="E29"/>
  <c r="D29"/>
  <c r="C29"/>
  <c r="AB29" i="16"/>
  <c r="AA29"/>
  <c r="Z29"/>
  <c r="Y29"/>
  <c r="X29"/>
  <c r="W29"/>
  <c r="V29"/>
  <c r="U29"/>
  <c r="T29"/>
  <c r="S29"/>
  <c r="R29"/>
  <c r="Q29"/>
  <c r="P29"/>
  <c r="O29"/>
  <c r="N29"/>
  <c r="M29"/>
  <c r="L29"/>
  <c r="K29"/>
  <c r="J29"/>
  <c r="I29"/>
  <c r="H29"/>
  <c r="G29"/>
  <c r="F29"/>
  <c r="E29"/>
  <c r="AC29" s="1"/>
  <c r="D29"/>
  <c r="C29"/>
  <c r="AB29" i="15"/>
  <c r="AA29"/>
  <c r="Z29"/>
  <c r="B23" i="2" s="1"/>
  <c r="Y29" i="15"/>
  <c r="X29"/>
  <c r="B21" i="2" s="1"/>
  <c r="W29" i="15"/>
  <c r="V29"/>
  <c r="B19" i="2" s="1"/>
  <c r="U29" i="15"/>
  <c r="B18" i="2" s="1"/>
  <c r="T29" i="15"/>
  <c r="S29"/>
  <c r="B16" i="2" s="1"/>
  <c r="R29" i="15"/>
  <c r="Q29"/>
  <c r="B14" i="2" s="1"/>
  <c r="P29" i="15"/>
  <c r="O29"/>
  <c r="N29"/>
  <c r="M29"/>
  <c r="L29"/>
  <c r="K29"/>
  <c r="B8" i="2" s="1"/>
  <c r="J29" i="15"/>
  <c r="B7" i="2" s="1"/>
  <c r="I29" i="15"/>
  <c r="H29"/>
  <c r="G29"/>
  <c r="F29"/>
  <c r="E29"/>
  <c r="B2" i="2" s="1"/>
  <c r="D29" i="15"/>
  <c r="C29"/>
  <c r="AB29" i="14"/>
  <c r="AA29"/>
  <c r="Z29"/>
  <c r="Y29"/>
  <c r="X29"/>
  <c r="W29"/>
  <c r="V29"/>
  <c r="U29"/>
  <c r="T29"/>
  <c r="S29"/>
  <c r="R29"/>
  <c r="Q29"/>
  <c r="P29"/>
  <c r="O29"/>
  <c r="N29"/>
  <c r="M29"/>
  <c r="L29"/>
  <c r="K29"/>
  <c r="J29"/>
  <c r="I29"/>
  <c r="H29"/>
  <c r="G29"/>
  <c r="F29"/>
  <c r="E29"/>
  <c r="D29"/>
  <c r="C29"/>
  <c r="AB29" i="13"/>
  <c r="AA29"/>
  <c r="Z29"/>
  <c r="Y29"/>
  <c r="X29"/>
  <c r="W29"/>
  <c r="V29"/>
  <c r="U29"/>
  <c r="T29"/>
  <c r="S29"/>
  <c r="R29"/>
  <c r="Q29"/>
  <c r="P29"/>
  <c r="O29"/>
  <c r="N29"/>
  <c r="M29"/>
  <c r="L29"/>
  <c r="K29"/>
  <c r="J29"/>
  <c r="I29"/>
  <c r="H29"/>
  <c r="G29"/>
  <c r="F29"/>
  <c r="E29"/>
  <c r="D29"/>
  <c r="C29"/>
  <c r="AB29" i="12"/>
  <c r="AA29"/>
  <c r="Z29"/>
  <c r="Y29"/>
  <c r="X29"/>
  <c r="W29"/>
  <c r="V29"/>
  <c r="U29"/>
  <c r="T29"/>
  <c r="S29"/>
  <c r="R29"/>
  <c r="Q29"/>
  <c r="P29"/>
  <c r="O29"/>
  <c r="N29"/>
  <c r="M29"/>
  <c r="L29"/>
  <c r="K29"/>
  <c r="J29"/>
  <c r="I29"/>
  <c r="H29"/>
  <c r="G29"/>
  <c r="F29"/>
  <c r="E29"/>
  <c r="D29"/>
  <c r="C29"/>
  <c r="AB29" i="11"/>
  <c r="AA29"/>
  <c r="Z29"/>
  <c r="Y29"/>
  <c r="X29"/>
  <c r="W29"/>
  <c r="V29"/>
  <c r="U29"/>
  <c r="T29"/>
  <c r="S29"/>
  <c r="R29"/>
  <c r="Q29"/>
  <c r="P29"/>
  <c r="O29"/>
  <c r="N29"/>
  <c r="M29"/>
  <c r="L29"/>
  <c r="K29"/>
  <c r="J29"/>
  <c r="I29"/>
  <c r="H29"/>
  <c r="G29"/>
  <c r="F29"/>
  <c r="E29"/>
  <c r="D29"/>
  <c r="C29"/>
  <c r="H29" i="7"/>
  <c r="I29"/>
  <c r="J29"/>
  <c r="K29"/>
  <c r="L29"/>
  <c r="M29"/>
  <c r="N29"/>
  <c r="O29"/>
  <c r="P29"/>
  <c r="Q29"/>
  <c r="R29"/>
  <c r="S29"/>
  <c r="T29"/>
  <c r="U29"/>
  <c r="V29"/>
  <c r="W29"/>
  <c r="X29"/>
  <c r="Y29"/>
  <c r="Z29"/>
  <c r="AA29"/>
  <c r="AB29"/>
  <c r="G29"/>
  <c r="F29"/>
  <c r="E29"/>
  <c r="AC29" i="17" l="1"/>
  <c r="AC29" i="15"/>
  <c r="AC29" i="19"/>
  <c r="AC29" i="18"/>
  <c r="AC29" i="20"/>
  <c r="AC29" i="14"/>
  <c r="AC29" i="21"/>
  <c r="AC29" i="23"/>
  <c r="AC29" i="24"/>
  <c r="AC29" i="25"/>
  <c r="AC29" i="26"/>
  <c r="AC29" i="27"/>
  <c r="C22" i="2"/>
  <c r="AC29" i="13"/>
  <c r="C16" i="2"/>
  <c r="C12"/>
  <c r="C2"/>
  <c r="AC29" i="12"/>
  <c r="AC29" i="11"/>
  <c r="AC29" i="7"/>
  <c r="D29"/>
  <c r="C29"/>
  <c r="M33" i="1"/>
  <c r="D33"/>
  <c r="E33"/>
  <c r="F33"/>
  <c r="G33"/>
  <c r="H33"/>
  <c r="I33"/>
  <c r="C33"/>
  <c r="B33"/>
  <c r="J11"/>
  <c r="J12"/>
  <c r="J13"/>
  <c r="J14"/>
  <c r="J15"/>
  <c r="J16"/>
  <c r="J20"/>
  <c r="J23"/>
  <c r="J31"/>
  <c r="J32"/>
  <c r="J4"/>
  <c r="J5"/>
  <c r="J6"/>
  <c r="J7"/>
  <c r="J8"/>
  <c r="J9"/>
  <c r="J10"/>
  <c r="J3"/>
  <c r="J2"/>
  <c r="K34"/>
  <c r="K33"/>
  <c r="C24" i="2" l="1"/>
  <c r="C14"/>
  <c r="C18"/>
  <c r="C4"/>
  <c r="C6"/>
  <c r="C20"/>
  <c r="F10"/>
  <c r="C10"/>
  <c r="C8"/>
  <c r="F8"/>
  <c r="C5" s="1"/>
  <c r="F9"/>
  <c r="J33" i="1"/>
  <c r="H34" l="1"/>
  <c r="I34"/>
  <c r="F34"/>
  <c r="G34"/>
  <c r="D34"/>
  <c r="E34"/>
  <c r="B34"/>
  <c r="C34"/>
  <c r="C3" i="2"/>
  <c r="C9"/>
  <c r="C7"/>
  <c r="C23"/>
  <c r="C17"/>
  <c r="C13"/>
  <c r="C21"/>
  <c r="C25"/>
  <c r="C15"/>
  <c r="G10"/>
  <c r="C19"/>
  <c r="C11"/>
  <c r="G9"/>
</calcChain>
</file>

<file path=xl/sharedStrings.xml><?xml version="1.0" encoding="utf-8"?>
<sst xmlns="http://schemas.openxmlformats.org/spreadsheetml/2006/main" count="2081" uniqueCount="514">
  <si>
    <t>siljarastit</t>
  </si>
  <si>
    <t>ankkurisastit</t>
  </si>
  <si>
    <t>rastivälit</t>
  </si>
  <si>
    <t>sijoitus</t>
  </si>
  <si>
    <t>virheet (min)</t>
  </si>
  <si>
    <t>kartanluku virhe</t>
  </si>
  <si>
    <t>samaistus</t>
  </si>
  <si>
    <t>rastinotto</t>
  </si>
  <si>
    <t>lähtösuunta</t>
  </si>
  <si>
    <t>reitinvalinta</t>
  </si>
  <si>
    <t>joku muu sekaantuminen, mikä?</t>
  </si>
  <si>
    <t>liian kiire</t>
  </si>
  <si>
    <t>isompi virhe-pörrääminen väärässä paikassa</t>
  </si>
  <si>
    <t>finnspring</t>
  </si>
  <si>
    <t>prismarastit</t>
  </si>
  <si>
    <t>sm erikoispitkä</t>
  </si>
  <si>
    <t>yht:</t>
  </si>
  <si>
    <t>tunne (ennen starttia)</t>
  </si>
  <si>
    <t>eka kisa ei paineita, itseluottamus kohillaan (katsotaan mihin muista on kauden alkuvaiheessa)</t>
  </si>
  <si>
    <t>sm sprintti karsinta</t>
  </si>
  <si>
    <t>sm sprintti finaali</t>
  </si>
  <si>
    <t>ei paineita, hain kisa vauhtia mutta keskittyminen ei tarpeeksi mitenkään, hyvä rento fiilis</t>
  </si>
  <si>
    <t>hyväksyin sijat 1-3 ja tiesin että muut tulevat peesiin mutta eivät jaksa siinä loppuun asti(eli tekemistä oli vain virheillä) alkuverkat vähän huono kovaan , starttiin mutta keskittyminen parasta,rento fiilis</t>
  </si>
  <si>
    <t>ei huvittanut lähteä ollenkaan juoksemaan, ja päätin tehä varman suorituksen ja katsoa mihin se riittää(keskittyminen vähän heikko), hieman hermostunut ja yritin keskittyä liikaa</t>
  </si>
  <si>
    <t>kovat oli jo maalissa ennen lähtöä, tarkoitti että voitan muutenkin vaikka hölkkäisin, paineet poissa ja alkuver. Keskittyminen kisaan 100% (niin kuin sm kisoissa) helpottunut varmasta sijoituksesta mutta paljon tein keskittymisen eteen töitä</t>
  </si>
  <si>
    <t>vähän tylsempi olo, mutta ihan hyvä keskittyminen päivän kisaan, keskittyminen ok</t>
  </si>
  <si>
    <t>rento, mutta  hyvin keskittynyt loppuvaiheessa… tavoite voitto ja sujuvaa suunnistusta karsinnan jälkeen(luin karttaa enemmän ja juoksin vähemmän)</t>
  </si>
  <si>
    <t>em katsastus sprintti</t>
  </si>
  <si>
    <t>tosi rento fiilis eikä paineita tuntunut olevan, ihan kaikin puolin luulisin hyvä fiilis mutta ei suunnistus hanskannut siltikään</t>
  </si>
  <si>
    <t>yht</t>
  </si>
  <si>
    <t>YHT</t>
  </si>
  <si>
    <t>pitkäväli o</t>
  </si>
  <si>
    <t>pitkäväli e</t>
  </si>
  <si>
    <t>määrä</t>
  </si>
  <si>
    <t>yht: o</t>
  </si>
  <si>
    <t>yht: e</t>
  </si>
  <si>
    <t>YHT:</t>
  </si>
  <si>
    <t>19-&gt;20</t>
  </si>
  <si>
    <t>18-&gt;19</t>
  </si>
  <si>
    <t>17-&gt;18</t>
  </si>
  <si>
    <t>16-&gt;17</t>
  </si>
  <si>
    <t>15-&gt;16</t>
  </si>
  <si>
    <t>14-&gt;15</t>
  </si>
  <si>
    <t>13-&gt;14</t>
  </si>
  <si>
    <t>12-&gt;13</t>
  </si>
  <si>
    <t>11-&gt;12</t>
  </si>
  <si>
    <t>10-&gt;11</t>
  </si>
  <si>
    <t>9-&gt;10</t>
  </si>
  <si>
    <t>8-&gt;9</t>
  </si>
  <si>
    <t>7-&gt;8</t>
  </si>
  <si>
    <t>6-&gt;7</t>
  </si>
  <si>
    <t>5-&gt;6</t>
  </si>
  <si>
    <t>4-&gt;5</t>
  </si>
  <si>
    <t>3-&gt;4</t>
  </si>
  <si>
    <t>2-&gt;3</t>
  </si>
  <si>
    <t>1-&gt;2</t>
  </si>
  <si>
    <t>K-1</t>
  </si>
  <si>
    <t>ero 1.</t>
  </si>
  <si>
    <t>TOTEUTUS</t>
  </si>
  <si>
    <t>RASTIVÄLI</t>
  </si>
  <si>
    <t>ERO:</t>
  </si>
  <si>
    <t>PVM</t>
  </si>
  <si>
    <t>20-&gt;21</t>
  </si>
  <si>
    <t>21-&gt;22</t>
  </si>
  <si>
    <t>22-&gt;23</t>
  </si>
  <si>
    <t>23-&gt;24</t>
  </si>
  <si>
    <t>24-&gt;25</t>
  </si>
  <si>
    <t>25-&gt;26</t>
  </si>
  <si>
    <t>() hajonta</t>
  </si>
  <si>
    <t>KISA: + (reittihärveli, gepsi reitti)</t>
  </si>
  <si>
    <t>SIJA:</t>
  </si>
  <si>
    <t>KISA</t>
  </si>
  <si>
    <t>pro %/KA</t>
  </si>
  <si>
    <t>rastivälin tyyli</t>
  </si>
  <si>
    <t>pro % o</t>
  </si>
  <si>
    <t>vaativa väli o</t>
  </si>
  <si>
    <t>vaativa väli e</t>
  </si>
  <si>
    <t>rastinotto väli o</t>
  </si>
  <si>
    <t>rastinotto väli e</t>
  </si>
  <si>
    <t>tyhjäväli o</t>
  </si>
  <si>
    <t>tyhjäväli e</t>
  </si>
  <si>
    <t>suuntaväli o</t>
  </si>
  <si>
    <t>suuntaväli e</t>
  </si>
  <si>
    <t>siirtymä o</t>
  </si>
  <si>
    <t>siirtymä e</t>
  </si>
  <si>
    <t>ykkösväli o</t>
  </si>
  <si>
    <t>ykkösväli e</t>
  </si>
  <si>
    <t>perusrastiväli o</t>
  </si>
  <si>
    <t>perusrastiväli e</t>
  </si>
  <si>
    <t>peitteinen väli o</t>
  </si>
  <si>
    <t>peitteinen väli e</t>
  </si>
  <si>
    <t>juoksuväli o</t>
  </si>
  <si>
    <t>juoksuväli e</t>
  </si>
  <si>
    <t>vauhdin säätely o</t>
  </si>
  <si>
    <t>vauhdin säätely e</t>
  </si>
  <si>
    <t>paljon luettavaa o</t>
  </si>
  <si>
    <t>paljon luettavaa e</t>
  </si>
  <si>
    <t>arvioitu virhe</t>
  </si>
  <si>
    <t>juoksu</t>
  </si>
  <si>
    <t>pitkä</t>
  </si>
  <si>
    <t>vaativa</t>
  </si>
  <si>
    <t>tyhjä</t>
  </si>
  <si>
    <t>suunta</t>
  </si>
  <si>
    <t>siirtymä</t>
  </si>
  <si>
    <t>ykkös</t>
  </si>
  <si>
    <t>perus</t>
  </si>
  <si>
    <t>peitteinen</t>
  </si>
  <si>
    <t>vauhdinsäätely</t>
  </si>
  <si>
    <t>paljon luettavaa</t>
  </si>
  <si>
    <t>KISA: Jukola 2012 osuus 6.</t>
  </si>
  <si>
    <r>
      <t xml:space="preserve">lähin yrittämään suunnalla ja unohin pitkän juoksemisen jälkeen keskittyä karttaan… vasta kun avokalliota alkoi näkymään kävi eka katse kartassa </t>
    </r>
    <r>
      <rPr>
        <u/>
        <sz val="11"/>
        <color rgb="FFFF0000"/>
        <rFont val="Calibri"/>
        <family val="2"/>
        <scheme val="minor"/>
      </rPr>
      <t>liian kiirellä</t>
    </r>
  </si>
  <si>
    <t>helppo ja virheen nollasus välillä…</t>
  </si>
  <si>
    <t>ok</t>
  </si>
  <si>
    <r>
      <t>vähän</t>
    </r>
    <r>
      <rPr>
        <u/>
        <sz val="11"/>
        <color rgb="FFFF0000"/>
        <rFont val="Calibri"/>
        <family val="2"/>
        <scheme val="minor"/>
      </rPr>
      <t xml:space="preserve"> kiirellä</t>
    </r>
    <r>
      <rPr>
        <sz val="11"/>
        <color theme="1"/>
        <rFont val="Calibri"/>
        <family val="2"/>
        <scheme val="minor"/>
      </rPr>
      <t xml:space="preserve"> taas seuraavaan mäkeen ja ihan puhdas </t>
    </r>
    <r>
      <rPr>
        <u/>
        <sz val="11"/>
        <color rgb="FFFF0000"/>
        <rFont val="Calibri"/>
        <family val="2"/>
        <scheme val="minor"/>
      </rPr>
      <t>kartan luku virhe</t>
    </r>
  </si>
  <si>
    <t>ensimmäin rastiväli pohja jukolassa! :) ja vielä virheen jälkeen varmistellen…</t>
  </si>
  <si>
    <t xml:space="preserve">suunta väli ja tietenkin ohi -.- </t>
  </si>
  <si>
    <t>ei kummempia välillä piti kyllä nollata ajatukset sillä olli otti jo kiinni ja loppumatka sitten sen kanssa…</t>
  </si>
  <si>
    <r>
      <t xml:space="preserve">heti virhe - kartan luvun puute ja </t>
    </r>
    <r>
      <rPr>
        <u/>
        <sz val="11"/>
        <color rgb="FFFF0000"/>
        <rFont val="Calibri"/>
        <family val="2"/>
        <scheme val="minor"/>
      </rPr>
      <t>liian kiire</t>
    </r>
  </si>
  <si>
    <t>nojaa aika paljon ollia hyödynsin kun itselläni ei ollut paras päivä juoksussa eikä suunnistuksessa, OMAkin otti kiinni ja peesiin sitten…</t>
  </si>
  <si>
    <t xml:space="preserve">olli markuksen vauhtia chiikaillen ;) </t>
  </si>
  <si>
    <t>eri reitinvalinta ollin kanssa ihan ok menin suoraan(kaaduin kyllä alussa)</t>
  </si>
  <si>
    <r>
      <t xml:space="preserve">reitinvalinta jäi tekemättä :s ja lähdin turhaan mäen päälle ja sitten vielä kartan luku puute eli </t>
    </r>
    <r>
      <rPr>
        <u/>
        <sz val="11"/>
        <color rgb="FFFF0000"/>
        <rFont val="Calibri"/>
        <family val="2"/>
        <scheme val="minor"/>
      </rPr>
      <t>liian kiire</t>
    </r>
  </si>
  <si>
    <t>valmis reitin valinta jo ennen kisaa, mutta suunnistus niin heikkoa että juoksinpa puoliväliin asti ollin perässä, lopussa yksin koska olli jäi paskalle :D ihan ok vaikka en tiedäkkään väliltä tarkasti mistä mentiin…</t>
  </si>
  <si>
    <r>
      <t>vähän</t>
    </r>
    <r>
      <rPr>
        <u/>
        <sz val="11"/>
        <color rgb="FFFF0000"/>
        <rFont val="Calibri"/>
        <family val="2"/>
        <scheme val="minor"/>
      </rPr>
      <t xml:space="preserve"> suunta</t>
    </r>
    <r>
      <rPr>
        <sz val="11"/>
        <color theme="1"/>
        <rFont val="Calibri"/>
        <family val="2"/>
        <scheme val="minor"/>
      </rPr>
      <t xml:space="preserve"> heitti mutta ok</t>
    </r>
  </si>
  <si>
    <t>ok pääsin kokeilemaan vähän isompien poikien peesiä</t>
  </si>
  <si>
    <r>
      <t xml:space="preserve">ja mikä virhe siinä polulta lähtiessä! Eikö karttaa vois edes joskus katsoa… </t>
    </r>
    <r>
      <rPr>
        <u/>
        <sz val="11"/>
        <color rgb="FFFF0000"/>
        <rFont val="Calibri"/>
        <family val="2"/>
        <scheme val="minor"/>
      </rPr>
      <t>liian kiire</t>
    </r>
  </si>
  <si>
    <r>
      <t xml:space="preserve">ja tämäkin vielä :D valmis reitinvalinta enkä ajatellut edes vilkaista kartta koska väli oli jo nähty screeniltä joten paha virhe. </t>
    </r>
    <r>
      <rPr>
        <u/>
        <sz val="11"/>
        <color rgb="FFFF0000"/>
        <rFont val="Calibri"/>
        <family val="2"/>
        <scheme val="minor"/>
      </rPr>
      <t>Kartan luku puute ja isompi pöörräys</t>
    </r>
  </si>
  <si>
    <r>
      <t>ja vielä loppuun</t>
    </r>
    <r>
      <rPr>
        <u/>
        <sz val="11"/>
        <color rgb="FFFF0000"/>
        <rFont val="Calibri"/>
        <family val="2"/>
        <scheme val="minor"/>
      </rPr>
      <t xml:space="preserve"> reitinvalinta virhe</t>
    </r>
  </si>
  <si>
    <t>loppusuora</t>
  </si>
  <si>
    <t>ei mikään paras panostus eikä myöskään paras suoritus :s ja suoraan mallorcalle :)</t>
  </si>
  <si>
    <t>SIJA:114</t>
  </si>
  <si>
    <t>ERO:16:44</t>
  </si>
  <si>
    <t>PVM 17.6.2012</t>
  </si>
  <si>
    <t>jukola</t>
  </si>
  <si>
    <t>joo no ei ollut ihan kaikki ajatukset pelissä lähin vaan vetämään kovaa aikaa…  vähän pipoa kiristi ja uusi tilanne lähteä niin aikasesti metsään</t>
  </si>
  <si>
    <t>KISA: Kainuunrastiviikko 1pv H18</t>
  </si>
  <si>
    <t>PVM 1.7.2012</t>
  </si>
  <si>
    <t>SIJA: 1</t>
  </si>
  <si>
    <t>ihan ok ykkös väli rauhassa (vähän oli taas epävarma lähtö)</t>
  </si>
  <si>
    <r>
      <t xml:space="preserve">maaston muodot olivat niin laakeita että jäin etsimään rastia liian aikaisin </t>
    </r>
    <r>
      <rPr>
        <u/>
        <sz val="11"/>
        <color rgb="FFFF0000"/>
        <rFont val="Calibri"/>
        <family val="2"/>
        <scheme val="minor"/>
      </rPr>
      <t>kartanluku virhe</t>
    </r>
  </si>
  <si>
    <t>ihan ok pitkäväli ja rastin otto tarkasti</t>
  </si>
  <si>
    <t>ook</t>
  </si>
  <si>
    <t>rastinotto onnistunut</t>
  </si>
  <si>
    <t>taas sujuva pitkäväli</t>
  </si>
  <si>
    <t>loppusuora vähän säästellen</t>
  </si>
  <si>
    <r>
      <t xml:space="preserve">vähän </t>
    </r>
    <r>
      <rPr>
        <u/>
        <sz val="11"/>
        <color rgb="FFFF0000"/>
        <rFont val="Calibri"/>
        <family val="2"/>
        <scheme val="minor"/>
      </rPr>
      <t>sekoilua</t>
    </r>
    <r>
      <rPr>
        <sz val="11"/>
        <color theme="1"/>
        <rFont val="Calibri"/>
        <family val="2"/>
        <scheme val="minor"/>
      </rPr>
      <t xml:space="preserve"> tiellä ja </t>
    </r>
    <r>
      <rPr>
        <u/>
        <sz val="11"/>
        <color rgb="FFFF0000"/>
        <rFont val="Calibri"/>
        <family val="2"/>
        <scheme val="minor"/>
      </rPr>
      <t>rastinotto virhe</t>
    </r>
    <r>
      <rPr>
        <sz val="11"/>
        <color theme="1"/>
        <rFont val="Calibri"/>
        <family val="2"/>
        <scheme val="minor"/>
      </rPr>
      <t xml:space="preserve"> tulin liian vauhdilla rastille</t>
    </r>
  </si>
  <si>
    <r>
      <t xml:space="preserve">vähän meno </t>
    </r>
    <r>
      <rPr>
        <u/>
        <sz val="11"/>
        <color rgb="FFFF0000"/>
        <rFont val="Calibri"/>
        <family val="2"/>
        <scheme val="minor"/>
      </rPr>
      <t>suunta</t>
    </r>
    <r>
      <rPr>
        <sz val="11"/>
        <color theme="0"/>
        <rFont val="Calibri"/>
        <family val="2"/>
        <scheme val="minor"/>
      </rPr>
      <t xml:space="preserve"> heitti etsiessäni hyvää linjaa pusikosta pois</t>
    </r>
  </si>
  <si>
    <t>ERO:-1:05</t>
  </si>
  <si>
    <t>ihan kohtalainen alotus kisa mutta jäipä tuohonki vielä parannettavaa seuraaville päiville. Voitto tuli kovasta vastuksesta lukesta jo eka päivänä :)</t>
  </si>
  <si>
    <t>krv 1pv</t>
  </si>
  <si>
    <t>lähin selvästi kisaamaan rastiviikon voitosta ja tiesin että riittää jos teen 3 pv varmaa omaa suoritusta ja vikassa sitten ratkastaisiin voitto… eli oma perus suoritus yritin löytää sitä flow fiilistä koko ajan lähtökarsinassa ja maastossa</t>
  </si>
  <si>
    <t>KISA: krv 2. pv H18</t>
  </si>
  <si>
    <t>PVM 3.7.2012</t>
  </si>
  <si>
    <t>SIJA: 2.</t>
  </si>
  <si>
    <t>ERO: 8''</t>
  </si>
  <si>
    <r>
      <rPr>
        <u/>
        <sz val="11"/>
        <color rgb="FFFF0000"/>
        <rFont val="Calibri"/>
        <family val="2"/>
        <scheme val="minor"/>
      </rPr>
      <t>reitinvalinta</t>
    </r>
    <r>
      <rPr>
        <sz val="11"/>
        <color theme="1"/>
        <rFont val="Calibri"/>
        <family val="2"/>
        <scheme val="minor"/>
      </rPr>
      <t xml:space="preserve"> oli lopussa huono ja </t>
    </r>
    <r>
      <rPr>
        <u/>
        <sz val="11"/>
        <color rgb="FFFF0000"/>
        <rFont val="Calibri"/>
        <family val="2"/>
        <scheme val="minor"/>
      </rPr>
      <t>lähtösuunta</t>
    </r>
    <r>
      <rPr>
        <sz val="11"/>
        <color theme="1"/>
        <rFont val="Calibri"/>
        <family val="2"/>
        <scheme val="minor"/>
      </rPr>
      <t xml:space="preserve"> puutteellinen</t>
    </r>
  </si>
  <si>
    <t>ok ykkös väli ja hyvin sain nollatua edellisen päivän tilanteen</t>
  </si>
  <si>
    <t>pikksen tipahdin hetkeksi kartalata ja pitkä varmistus pysähdys siinä</t>
  </si>
  <si>
    <r>
      <t xml:space="preserve">tuli kokeiltua riskillä </t>
    </r>
    <r>
      <rPr>
        <u/>
        <sz val="11"/>
        <color rgb="FFFF0000"/>
        <rFont val="Calibri"/>
        <family val="2"/>
        <scheme val="minor"/>
      </rPr>
      <t>rastin ottoa</t>
    </r>
    <r>
      <rPr>
        <sz val="11"/>
        <color theme="1"/>
        <rFont val="Calibri"/>
        <family val="2"/>
        <scheme val="minor"/>
      </rPr>
      <t xml:space="preserve"> ja polulta selvä </t>
    </r>
    <r>
      <rPr>
        <u/>
        <sz val="11"/>
        <color rgb="FFFF0000"/>
        <rFont val="Calibri"/>
        <family val="2"/>
        <scheme val="minor"/>
      </rPr>
      <t xml:space="preserve">suunta virhe </t>
    </r>
  </si>
  <si>
    <r>
      <rPr>
        <u/>
        <sz val="11"/>
        <color rgb="FFFF0000"/>
        <rFont val="Calibri"/>
        <family val="2"/>
        <scheme val="minor"/>
      </rPr>
      <t>rastinotossa virhe</t>
    </r>
    <r>
      <rPr>
        <sz val="11"/>
        <color theme="0"/>
        <rFont val="Calibri"/>
        <family val="2"/>
        <scheme val="minor"/>
      </rPr>
      <t xml:space="preserve"> ja olen vahvasti sitä mieltä että käyriä oli siellä liikaa ja jäin siksi siihen paikoilleen vertailemaan kartaa ja maastoa aika pitkään</t>
    </r>
  </si>
  <si>
    <t>ok etsin matkalla vähän kuivempaa maata alle…</t>
  </si>
  <si>
    <t>suunta väli onnistunut</t>
  </si>
  <si>
    <t>ok otin edessä lähtevän kiiinni</t>
  </si>
  <si>
    <t>jätin hänet ja suunnalla menin</t>
  </si>
  <si>
    <t>pari minuutin virhettä jälleen mutta ihan ok suoritus vieläkin jäi parannettavaa selvästi</t>
  </si>
  <si>
    <t>krv 2pv</t>
  </si>
  <si>
    <t>KISA: krv 3pv H18</t>
  </si>
  <si>
    <t>nollasin eka päivän voiton ja ajattelin että lähen vasta nyt siihen ekapäivän starttiin ja olenhan jo 4 kertaa voittanut rastiviikon  1.pv lähin taas hakemaan flow fiilistä ja sainkin :)</t>
  </si>
  <si>
    <t>PVM 5.7.2012</t>
  </si>
  <si>
    <t>hyvin onnistui ykkös väli koska tiedostin sen olevan paha ja menin rauhassa</t>
  </si>
  <si>
    <r>
      <t xml:space="preserve">yritin mennä suoraan suunnalla mutta usko loppui kesken ja jäin </t>
    </r>
    <r>
      <rPr>
        <u/>
        <sz val="11"/>
        <color rgb="FFFF0000"/>
        <rFont val="Calibri"/>
        <family val="2"/>
        <scheme val="minor"/>
      </rPr>
      <t>pyörimään</t>
    </r>
    <r>
      <rPr>
        <sz val="11"/>
        <color theme="1"/>
        <rFont val="Calibri"/>
        <family val="2"/>
        <scheme val="minor"/>
      </rPr>
      <t xml:space="preserve"> siihen puoliväliin</t>
    </r>
  </si>
  <si>
    <t>piti nollata tilanne eka suuri virhe rastiviikolla ja ok väli hieman tuli mentyä pelkän kompassin varassa ehkä</t>
  </si>
  <si>
    <r>
      <rPr>
        <u/>
        <sz val="11"/>
        <color rgb="FFFF0000"/>
        <rFont val="Calibri"/>
        <family val="2"/>
        <scheme val="minor"/>
      </rPr>
      <t>suunta</t>
    </r>
    <r>
      <rPr>
        <sz val="11"/>
        <color theme="1"/>
        <rFont val="Calibri"/>
        <family val="2"/>
        <scheme val="minor"/>
      </rPr>
      <t xml:space="preserve"> heitti kun suoraan yritin nousta rastille ja tuli paha koukku</t>
    </r>
  </si>
  <si>
    <t>juoksuväli</t>
  </si>
  <si>
    <t>sama</t>
  </si>
  <si>
    <t>rastityöskentely ei ihan sujuvaa mutta ok</t>
  </si>
  <si>
    <r>
      <t xml:space="preserve">turhaa kiersin vasemmalta ihan </t>
    </r>
    <r>
      <rPr>
        <u/>
        <sz val="11"/>
        <color rgb="FFFF0000"/>
        <rFont val="Calibri"/>
        <family val="2"/>
        <scheme val="minor"/>
      </rPr>
      <t xml:space="preserve">kartan luku virhe </t>
    </r>
    <r>
      <rPr>
        <sz val="11"/>
        <color theme="1"/>
        <rFont val="Calibri"/>
        <family val="2"/>
        <scheme val="minor"/>
      </rPr>
      <t>josta seurasi huono reitinvalinta</t>
    </r>
  </si>
  <si>
    <t>loppusuoralle ei jäänyt yhtään paukkuja…</t>
  </si>
  <si>
    <t>SIJA: 14</t>
  </si>
  <si>
    <t>ERO: 3:54</t>
  </si>
  <si>
    <t>harmitti tuo virhe koska se sattui juuri puskavälillä johon yritin jo valmistautua etukäteen, ja toinenkin virhe mutta vielä viikon johto asema säilyi niukasti</t>
  </si>
  <si>
    <t>linkki gps sivulle: krv 3pv H18</t>
  </si>
  <si>
    <t>krv 3pv</t>
  </si>
  <si>
    <t>lähin vähän hermostuneesti tietoisena ensimmäisistä puska rasteista ja tiesin että hyvin menee jos selviän niistä virheettä.. Jäi vähän hakematta flow fiilis tai sitä ei vaaan saanut aikaan tällä kertaa</t>
  </si>
  <si>
    <t>em katsastus pitkä</t>
  </si>
  <si>
    <t>em katsastus keski</t>
  </si>
  <si>
    <t>krvi 4pv</t>
  </si>
  <si>
    <t>PVM 4.7.2012</t>
  </si>
  <si>
    <t>SIJA: 6</t>
  </si>
  <si>
    <t>ERO: 3:59</t>
  </si>
  <si>
    <t>KISA: krv 4pv H18 takaa ajo</t>
  </si>
  <si>
    <t>harmitti huono fyysinen vire juuri tärkeimmässä startissa joten kovan paikan hajotuskin meni vähän pieleen… mutta ihan kohtuullinen suoritus tuohon paikkaan kuitenkin. Kisattiinpa pelkästä loppusijoituksesta eikä muusta. Olisi minulla ollut monta ratkasu paikkaakin mutta en vielä pystynyt tekemään omia ratkaisuja.</t>
  </si>
  <si>
    <r>
      <t xml:space="preserve">kartan luku ei sujunut vauhdista turha </t>
    </r>
    <r>
      <rPr>
        <u/>
        <sz val="11"/>
        <color rgb="FFFF0000"/>
        <rFont val="Calibri"/>
        <family val="2"/>
        <scheme val="minor"/>
      </rPr>
      <t xml:space="preserve">pydäshdys.. </t>
    </r>
  </si>
  <si>
    <r>
      <t xml:space="preserve">rastilla </t>
    </r>
    <r>
      <rPr>
        <u/>
        <sz val="11"/>
        <color rgb="FFFF0000"/>
        <rFont val="Calibri"/>
        <family val="2"/>
        <scheme val="minor"/>
      </rPr>
      <t>pysähdys</t>
    </r>
    <r>
      <rPr>
        <sz val="11"/>
        <color theme="1"/>
        <rFont val="Calibri"/>
        <family val="2"/>
        <scheme val="minor"/>
      </rPr>
      <t xml:space="preserve"> (ei reitin valintaa valmiina)</t>
    </r>
  </si>
  <si>
    <r>
      <t>rastilla</t>
    </r>
    <r>
      <rPr>
        <u/>
        <sz val="11"/>
        <color rgb="FFFF0000"/>
        <rFont val="Calibri"/>
        <family val="2"/>
        <scheme val="minor"/>
      </rPr>
      <t xml:space="preserve"> pysähdys</t>
    </r>
    <r>
      <rPr>
        <sz val="11"/>
        <color theme="1"/>
        <rFont val="Calibri"/>
        <family val="2"/>
        <scheme val="minor"/>
      </rPr>
      <t xml:space="preserve"> (ei reitin valintaa valmiina)</t>
    </r>
  </si>
  <si>
    <r>
      <t xml:space="preserve">ehkä vähän hitaampi </t>
    </r>
    <r>
      <rPr>
        <u/>
        <sz val="11"/>
        <color rgb="FFFF0000"/>
        <rFont val="Calibri"/>
        <family val="2"/>
        <scheme val="minor"/>
      </rPr>
      <t>reitinvalinta</t>
    </r>
  </si>
  <si>
    <t>kartan lukeminen onnistui heti paljon paremmin pitemmällä välillä</t>
  </si>
  <si>
    <t>reitinvalinta? Siinä ja siinä kumpi ois ollut nopeampi</t>
  </si>
  <si>
    <r>
      <t xml:space="preserve">turha pysähsys, </t>
    </r>
    <r>
      <rPr>
        <u/>
        <sz val="11"/>
        <color rgb="FFFF0000"/>
        <rFont val="Calibri"/>
        <family val="2"/>
        <scheme val="minor"/>
      </rPr>
      <t>reitinvalinnan</t>
    </r>
    <r>
      <rPr>
        <sz val="11"/>
        <color theme="1"/>
        <rFont val="Calibri"/>
        <family val="2"/>
        <scheme val="minor"/>
      </rPr>
      <t xml:space="preserve"> puuttuminen</t>
    </r>
  </si>
  <si>
    <r>
      <t xml:space="preserve">välillä taas </t>
    </r>
    <r>
      <rPr>
        <u/>
        <sz val="11"/>
        <color rgb="FFFF0000"/>
        <rFont val="Calibri"/>
        <family val="2"/>
        <scheme val="minor"/>
      </rPr>
      <t>pysähdys</t>
    </r>
    <r>
      <rPr>
        <sz val="11"/>
        <color theme="1"/>
        <rFont val="Calibri"/>
        <family val="2"/>
        <scheme val="minor"/>
      </rPr>
      <t>, ei kartan luku onnnistu! (tarkistus saako mennä läpi)</t>
    </r>
  </si>
  <si>
    <t>himmaulua</t>
  </si>
  <si>
    <t>SIJA:2.</t>
  </si>
  <si>
    <t>ERO: 0:08</t>
  </si>
  <si>
    <t>PVM 3.6</t>
  </si>
  <si>
    <t>suunnistus sujuvuus täys nolla! Juoksu kyllä kulki…</t>
  </si>
  <si>
    <t>KISA: sm sprintti karsinta</t>
  </si>
  <si>
    <t>KISA: SM sprintti finaali</t>
  </si>
  <si>
    <t>paha paikka lähtee takaa ajoon mutta loistava harjoitus, fyysinen kunto ei kohillaan joten suunnistuksellisesti piti lähteä onnistumaan. Yritin lähteä vähän tavallista ykkösväliä reippaammin ja ehkä hieman meninkin.</t>
  </si>
  <si>
    <t>hyvä alku vielä kakkosellekkin</t>
  </si>
  <si>
    <t>sain vain enemmän varmuutta suoritukseen kun perässä tuli viikon kovin vastus ja ajattelin että ratkaisen tänääs suunnistuksella eli omalla työllä ja annan luken tehdä virheet lopussa</t>
  </si>
  <si>
    <t>minun vedolla mentiin seuraavat kaikki välit…</t>
  </si>
  <si>
    <t>pitkä väli ja olin itse valinnut jo reitinvalinnan (joka oli itse asiassa parempi) mutta itseluottamus tai takaa ajatus että pysytään pitkään mukana ja lopusssa ratkotaan virheisiin koska fyysinen vire oli erittäin huono, antoi periksi ja vaidoin suunnistelmaa luken kanssa samaksi lopussa oli rastinotossa eri reitinvalinta ja luke oli ensimmäisenä rastilla eka kertaa(yksiratkaisun paikka)</t>
  </si>
  <si>
    <t>sitten oli jo täysin eri reitinvalinnat ison virheen jälkee ja luke vähän pääsi siinä jättämään</t>
  </si>
  <si>
    <t>sitten loppuivat jo kaikki paukut jaloista pitkä väli ja iso mäki niin ajatus kääntyi vain pitämään enää loput takaa-ajajat poissa pelistä ja kuitenkin oli taisteltava loppuun asti reippaasti sillä voisihan luke vielä loppuun tehdä virheenkin…</t>
  </si>
  <si>
    <t>no se oli sitten varmaa onnistumista enää lopussa ja vauhti oli edellisiä päiviä paljon hitaampi, ei vaan aina kulje</t>
  </si>
  <si>
    <t>ja katseet taakse kovaa vielä varmuuden vuoksi..</t>
  </si>
  <si>
    <t xml:space="preserve">loppusuoralla ei tarvinnut enää kuin hölkäillä </t>
  </si>
  <si>
    <r>
      <t xml:space="preserve">vähän pääsi ajatukset karkaamaan ja </t>
    </r>
    <r>
      <rPr>
        <u/>
        <sz val="11"/>
        <color rgb="FFFF0000"/>
        <rFont val="Calibri"/>
        <family val="2"/>
        <scheme val="minor"/>
      </rPr>
      <t>rastille tulo</t>
    </r>
    <r>
      <rPr>
        <sz val="11"/>
        <color theme="1"/>
        <rFont val="Calibri"/>
        <family val="2"/>
        <scheme val="minor"/>
      </rPr>
      <t xml:space="preserve"> epäonnistui jäin odottelemaan rastinläheisyyten koska tiesin takaa ajajien olevan lähellä, sitten rastille ja jatkamaan porukassa luken kanssa… (yksi ratkaiseva virhe)</t>
    </r>
  </si>
  <si>
    <r>
      <t xml:space="preserve">uusi asema kummallakin ja lähin heti juoksemaan 10m eron kiinni ilman reitinvalntaa ja </t>
    </r>
    <r>
      <rPr>
        <u/>
        <sz val="11"/>
        <color rgb="FFFF0000"/>
        <rFont val="Calibri"/>
        <family val="2"/>
        <scheme val="minor"/>
      </rPr>
      <t>suunnan</t>
    </r>
    <r>
      <rPr>
        <sz val="11"/>
        <color theme="1"/>
        <rFont val="Calibri"/>
        <family val="2"/>
        <scheme val="minor"/>
      </rPr>
      <t xml:space="preserve"> tarkistusta ja sinne sitten menikin… juuri samanlainen puska väli kuin edellisessä kisassa ja jouduimme sitten kahdestaan etsimään itsemme takaisin kartalle(yksi ratkasun paikka) ja </t>
    </r>
    <r>
      <rPr>
        <u/>
        <sz val="11"/>
        <color rgb="FFFF0000"/>
        <rFont val="Calibri"/>
        <family val="2"/>
        <scheme val="minor"/>
      </rPr>
      <t>isompi pörräys</t>
    </r>
  </si>
  <si>
    <t>ok, reintinvalinta?</t>
  </si>
  <si>
    <t>yksi lyhyt pysähdys matkalla</t>
  </si>
  <si>
    <t>tarkasti, vauhdin säätely</t>
  </si>
  <si>
    <r>
      <rPr>
        <u/>
        <sz val="11"/>
        <color rgb="FFFF0000"/>
        <rFont val="Calibri"/>
        <family val="2"/>
        <scheme val="minor"/>
      </rPr>
      <t>ajatukset heitteli</t>
    </r>
    <r>
      <rPr>
        <sz val="11"/>
        <color theme="1"/>
        <rFont val="Calibri"/>
        <family val="2"/>
        <scheme val="minor"/>
      </rPr>
      <t xml:space="preserve"> vähän ja tipuin kartalta, muutama </t>
    </r>
    <r>
      <rPr>
        <u/>
        <sz val="11"/>
        <color rgb="FFFF0000"/>
        <rFont val="Calibri"/>
        <family val="2"/>
        <scheme val="minor"/>
      </rPr>
      <t>pysähdys</t>
    </r>
    <r>
      <rPr>
        <sz val="11"/>
        <color theme="1"/>
        <rFont val="Calibri"/>
        <family val="2"/>
        <scheme val="minor"/>
      </rPr>
      <t>!</t>
    </r>
  </si>
  <si>
    <t>vähän turhaa kiertoa vasemmalta, en nähnyt kartasta saiko mennä suorempaa…</t>
  </si>
  <si>
    <r>
      <t xml:space="preserve">paska </t>
    </r>
    <r>
      <rPr>
        <u/>
        <sz val="11"/>
        <color rgb="FFFF0000"/>
        <rFont val="Calibri"/>
        <family val="2"/>
        <scheme val="minor"/>
      </rPr>
      <t>reitinvalinta</t>
    </r>
    <r>
      <rPr>
        <sz val="11"/>
        <color theme="1"/>
        <rFont val="Calibri"/>
        <family val="2"/>
        <scheme val="minor"/>
      </rPr>
      <t>! Ja siinä menikin kisan johto asema!</t>
    </r>
  </si>
  <si>
    <t>ok, en antanut kaikkea )=</t>
  </si>
  <si>
    <t>PVM 3.6.2012</t>
  </si>
  <si>
    <t>ERO: 10''</t>
  </si>
  <si>
    <t>sujuvuus nousi karsinnasta yllätävän hyväksi! Muutamalla virheellä hävisin voiton vaikka yritin aika varmaa suoritusta</t>
  </si>
  <si>
    <t>vaikea paikka lähteä kisaan 28sek ekana ja kolmaskin 1:09 perään… huomasin jo verrytellessä että fyysinen vire on huono joten ajattelin keskittyä omaan tekemiseen ja suunnistukseen vieläkin paremmin ja jos sitten ottaa kiinni niin ottaa ja menköön jos en jaksa. sain vielä kohtalaisen flow fiiliksen päälle ja tsempattua tavallista rreippaampaan ykkösväliin ja hyvin sujuikin :) (selvästi oli pieninä paineita nähtävissä mutta varmasti muillakin ja harjoituksena nämäkin paikat otetaan)</t>
  </si>
  <si>
    <t>KISA: SM erikoispitkä</t>
  </si>
  <si>
    <t>linkki reittihärveliin</t>
  </si>
  <si>
    <t>kova vauhti lähdöstä, mukana h15 sarja (olli, topis, jopis ja topi) pikkasen aloin varmistelemaan lopussa ja pikku koukku rastille</t>
  </si>
  <si>
    <t>aholoiden johdolla… rastimäelle ja sitten avokalliota pitkin varmistellen koko ajan rastille</t>
  </si>
  <si>
    <t>vauhti tippui jo kokonaan, pikkasen liikaa vasemman suon kautta mutta ei virhettä</t>
  </si>
  <si>
    <t>yksi vedin toisen hajonnan letkan ja topi ja jopis toisen -&gt; samaan aikaan kuitenkin kokoontumis rastilla, ok väli pikku koukku rastin vieressä</t>
  </si>
  <si>
    <t>suunnalla ok</t>
  </si>
  <si>
    <r>
      <t xml:space="preserve">rasti vähän piilossa ja jäin </t>
    </r>
    <r>
      <rPr>
        <u/>
        <sz val="11"/>
        <color rgb="FFFF0000"/>
        <rFont val="Calibri"/>
        <family val="2"/>
        <scheme val="minor"/>
      </rPr>
      <t>etsimään rastia turhan aikasin</t>
    </r>
  </si>
  <si>
    <r>
      <t xml:space="preserve">vähän etin parempaa uraa alle, </t>
    </r>
    <r>
      <rPr>
        <u/>
        <sz val="11"/>
        <color rgb="FFFF0000"/>
        <rFont val="Calibri"/>
        <family val="2"/>
        <scheme val="minor"/>
      </rPr>
      <t>suunta</t>
    </r>
    <r>
      <rPr>
        <sz val="11"/>
        <color theme="1"/>
        <rFont val="Calibri"/>
        <family val="2"/>
        <scheme val="minor"/>
      </rPr>
      <t xml:space="preserve"> heitti liikaa vasem, ehkä vähän tuli ainakin gps. mukaan kielletyllä alue. käytyä,sitten </t>
    </r>
    <r>
      <rPr>
        <u/>
        <sz val="11"/>
        <color rgb="FFFF0000"/>
        <rFont val="Calibri"/>
        <family val="2"/>
        <scheme val="minor"/>
      </rPr>
      <t>yritettiin jo ottaa eroa muista</t>
    </r>
    <r>
      <rPr>
        <sz val="11"/>
        <color theme="1"/>
        <rFont val="Calibri"/>
        <family val="2"/>
        <scheme val="minor"/>
      </rPr>
      <t xml:space="preserve"> topin ja jopiksen kanssa-&gt; lähettiin väärää polkua ja sieltä korjaus sitten ja letka oli taas koossa, tarkka rasti minun vedolla!</t>
    </r>
  </si>
  <si>
    <t>taas sama</t>
  </si>
  <si>
    <t>ja sama paljon piti varmistus pysähdyksiä tehdä</t>
  </si>
  <si>
    <t>juoma rastin jälkeen jopiksen johdlla seuraavalle ok, helppo</t>
  </si>
  <si>
    <t>vähän mentiin rintamalla ja sitten lähtee hajonnat</t>
  </si>
  <si>
    <t>jopis yksin omalle, justus ja topi minun perään, ok suunta väli</t>
  </si>
  <si>
    <t>ok (koko ajan minun johodlla mennään)</t>
  </si>
  <si>
    <t>ok (pikkunen pelko tuli että porukka jaksaa roikkua perässä ja menee kokonaan ohi sitten lopussa)</t>
  </si>
  <si>
    <r>
      <t xml:space="preserve">pieni </t>
    </r>
    <r>
      <rPr>
        <u/>
        <sz val="11"/>
        <color rgb="FFFF0000"/>
        <rFont val="Calibri"/>
        <family val="2"/>
        <scheme val="minor"/>
      </rPr>
      <t>lähtösuunta</t>
    </r>
    <r>
      <rPr>
        <sz val="11"/>
        <color theme="1"/>
        <rFont val="Calibri"/>
        <family val="2"/>
        <scheme val="minor"/>
      </rPr>
      <t xml:space="preserve"> heitto</t>
    </r>
  </si>
  <si>
    <r>
      <t xml:space="preserve">pieni </t>
    </r>
    <r>
      <rPr>
        <u/>
        <sz val="11"/>
        <color rgb="FFFF0000"/>
        <rFont val="Calibri"/>
        <family val="2"/>
        <scheme val="minor"/>
      </rPr>
      <t>rastin otto</t>
    </r>
    <r>
      <rPr>
        <sz val="11"/>
        <color theme="1"/>
        <rFont val="Calibri"/>
        <family val="2"/>
        <scheme val="minor"/>
      </rPr>
      <t xml:space="preserve"> virhe</t>
    </r>
  </si>
  <si>
    <t>viimenen ratkaisuväli, juomarastin jälkeen oli vaan mentävä niin kovaa kuin enää pääsi, jätin muut taakse ja varma rastin otto ja se on siinä!</t>
  </si>
  <si>
    <t>pieni pelko oli kyllä epäonnistumisesta, mutta tämä väli vaan suoraan suunnalla varmasti pelto näkyvissä</t>
  </si>
  <si>
    <t>loppusuora, hölkkä :)</t>
  </si>
  <si>
    <t>PVM 27.5.2012</t>
  </si>
  <si>
    <t>SIJA: 1.</t>
  </si>
  <si>
    <t>ERO:-1:44</t>
  </si>
  <si>
    <t>hajonta</t>
  </si>
  <si>
    <t>"</t>
  </si>
  <si>
    <t>ainakin ansaittu voitto! Vedin koko matka lukuun ottamatta alku rintamaa ja yhtä väliä (jopiksen johdolla) muut hävisivät kunnolla ja jopis hajonnalla</t>
  </si>
  <si>
    <t>KISA: Prismarastit 2012 H18</t>
  </si>
  <si>
    <t>yritin lähteä tekemään perus suoritusta ja helpot välit kovaa, vähän oli hermostunut ja liikaa keskittymistä</t>
  </si>
  <si>
    <t>tiesin että oli paras matka minulle ja on mentävä hyvin. Yritin ehkä taas keskittyä liikaa ja olin vaan ''kokemusta'' hakemassa ja panostus kisoihin oli henkisesti heikkoa</t>
  </si>
  <si>
    <t>kävin jo yli puolessa välissä edellisen rasti välin pörräyksessä joten oisuin kun osuinkin jo rasitlle!</t>
  </si>
  <si>
    <t>muutama varmistus pysähdys kyllä matkalla mutta sujuu jo hieman</t>
  </si>
  <si>
    <r>
      <t xml:space="preserve">huono </t>
    </r>
    <r>
      <rPr>
        <u/>
        <sz val="11"/>
        <color rgb="FFFF0000"/>
        <rFont val="Calibri"/>
        <family val="2"/>
        <scheme val="minor"/>
      </rPr>
      <t>reitin valinta</t>
    </r>
    <r>
      <rPr>
        <sz val="11"/>
        <color theme="1"/>
        <rFont val="Calibri"/>
        <family val="2"/>
        <scheme val="minor"/>
      </rPr>
      <t>-&gt; katso gps vähän lopussa koukkua,eikä sujuvuus löydy millään</t>
    </r>
    <r>
      <rPr>
        <u/>
        <sz val="11"/>
        <color rgb="FFFF0000"/>
        <rFont val="Calibri"/>
        <family val="2"/>
        <scheme val="minor"/>
      </rPr>
      <t xml:space="preserve"> kartan luku puute</t>
    </r>
  </si>
  <si>
    <t>täys riski yritin saada vähän sujuvuutta ettei jää koko ajan näpertämään… osuin suoraan rastille! Jipuu</t>
  </si>
  <si>
    <r>
      <t xml:space="preserve">polkuväli. Vähän vaikea sekin :p pikku koukku lopussa </t>
    </r>
    <r>
      <rPr>
        <u/>
        <sz val="11"/>
        <color rgb="FFFF0000"/>
        <rFont val="Calibri"/>
        <family val="2"/>
        <scheme val="minor"/>
      </rPr>
      <t xml:space="preserve">kartan luvun </t>
    </r>
    <r>
      <rPr>
        <sz val="11"/>
        <color theme="1"/>
        <rFont val="Calibri"/>
        <family val="2"/>
        <scheme val="minor"/>
      </rPr>
      <t>takia eipä muuta</t>
    </r>
  </si>
  <si>
    <t>ihan jees, ei ehkä paras reitinvalinta tämäkään</t>
  </si>
  <si>
    <r>
      <rPr>
        <u/>
        <sz val="11"/>
        <color rgb="FFFF0000"/>
        <rFont val="Calibri"/>
        <family val="2"/>
        <scheme val="minor"/>
      </rPr>
      <t>rastinotto</t>
    </r>
    <r>
      <rPr>
        <sz val="11"/>
        <color theme="1"/>
        <rFont val="Calibri"/>
        <family val="2"/>
        <scheme val="minor"/>
      </rPr>
      <t xml:space="preserve"> virhe</t>
    </r>
  </si>
  <si>
    <t>no johan sujui kerrankin! Viitotusta pitkin vaan</t>
  </si>
  <si>
    <t>PVM 17.5</t>
  </si>
  <si>
    <t>SIJA: 16</t>
  </si>
  <si>
    <t>ERO: 11:16</t>
  </si>
  <si>
    <t>lähtö ajatus oli mennä tekemään varma suunnistus ilman virheitä! Ja näin sitten kävi… suunnistus ei ollut hallussa yhtään mutta juoksu kulki ihan ok vaikka onkin kova määrä viikko menossa</t>
  </si>
  <si>
    <r>
      <t xml:space="preserve">perus ykkös väli, vähän aloin etsimään lippua liian aikaisin </t>
    </r>
    <r>
      <rPr>
        <u/>
        <sz val="11"/>
        <color rgb="FFFF0000"/>
        <rFont val="Calibri"/>
        <family val="2"/>
        <scheme val="minor"/>
      </rPr>
      <t>rastinotto</t>
    </r>
  </si>
  <si>
    <r>
      <t>ei suunnistus sujunut olenkaan edes polulle asti en lukenut karttaa tarpeeksi, ja polkua nyt tuli juostua turhaan vähän liiankin pitkälle-&gt;korjaus</t>
    </r>
    <r>
      <rPr>
        <u/>
        <sz val="11"/>
        <color rgb="FFFF0000"/>
        <rFont val="Calibri"/>
        <family val="2"/>
        <scheme val="minor"/>
      </rPr>
      <t xml:space="preserve"> samaistus</t>
    </r>
  </si>
  <si>
    <r>
      <rPr>
        <sz val="11"/>
        <color theme="0"/>
        <rFont val="Calibri"/>
        <family val="2"/>
        <scheme val="minor"/>
      </rPr>
      <t>katastrofi väli.. Suunnistus ei vieläkään hallinnassa! Toisin sanoen katso gepsi! Täys eksyminen sinne rastin lähi maastoon</t>
    </r>
    <r>
      <rPr>
        <u/>
        <sz val="11"/>
        <color rgb="FFFF0000"/>
        <rFont val="Calibri"/>
        <family val="2"/>
        <scheme val="minor"/>
      </rPr>
      <t xml:space="preserve">  samastus ja isompi pörräys</t>
    </r>
  </si>
  <si>
    <t>hyl.</t>
  </si>
  <si>
    <t>vaikea lähtö mutta ok</t>
  </si>
  <si>
    <t>en saanut kartasta ja maastosta selkeää kohdetta eikä kartan luku sujunut</t>
  </si>
  <si>
    <r>
      <t xml:space="preserve">en </t>
    </r>
    <r>
      <rPr>
        <u/>
        <sz val="11"/>
        <color rgb="FFFF0000"/>
        <rFont val="Calibri"/>
        <family val="2"/>
        <scheme val="minor"/>
      </rPr>
      <t>lukenut tarpeeksi karttaa</t>
    </r>
    <r>
      <rPr>
        <sz val="11"/>
        <color theme="1"/>
        <rFont val="Calibri"/>
        <family val="2"/>
        <scheme val="minor"/>
      </rPr>
      <t>-&gt;pysähsdys ja rastille(ei ehkä paras reitinvalinta)</t>
    </r>
  </si>
  <si>
    <r>
      <rPr>
        <u/>
        <sz val="11"/>
        <color rgb="FFFF0000"/>
        <rFont val="Calibri"/>
        <family val="2"/>
        <scheme val="minor"/>
      </rPr>
      <t>samaistus virh</t>
    </r>
    <r>
      <rPr>
        <sz val="11"/>
        <color theme="1"/>
        <rFont val="Calibri"/>
        <family val="2"/>
        <scheme val="minor"/>
      </rPr>
      <t xml:space="preserve">e en saanut selvää kartasta ja menin ohi rastista… katsoin muuria aidaksi eikä kaikki sitten täsmännyt </t>
    </r>
  </si>
  <si>
    <r>
      <rPr>
        <u/>
        <sz val="11"/>
        <color rgb="FFFF0000"/>
        <rFont val="Calibri"/>
        <family val="2"/>
        <scheme val="minor"/>
      </rPr>
      <t>reitinvalinta</t>
    </r>
    <r>
      <rPr>
        <sz val="11"/>
        <color theme="1"/>
        <rFont val="Calibri"/>
        <family val="2"/>
        <scheme val="minor"/>
      </rPr>
      <t xml:space="preserve"> huono eli suunnitelma jäi puutteelliseksi kiersin liikaa vasemmalta</t>
    </r>
  </si>
  <si>
    <t>muuten hyvä mutta leimaus väärällä rastilla ja hylsy! :D katsoin vaan nopeasti sisäpihalle ja sitten näkyi jo rasti ja kävin leimaamassa ja jatkoin</t>
  </si>
  <si>
    <t>tiukka väli ainakin väärältä rastilta :D tarkastukset koko ajan mistä saa mennä läpi jne..</t>
  </si>
  <si>
    <r>
      <rPr>
        <u/>
        <sz val="11"/>
        <color rgb="FFFF0000"/>
        <rFont val="Calibri"/>
        <family val="2"/>
        <scheme val="minor"/>
      </rPr>
      <t>rastipistettä</t>
    </r>
    <r>
      <rPr>
        <sz val="11"/>
        <color theme="1"/>
        <rFont val="Calibri"/>
        <family val="2"/>
        <scheme val="minor"/>
      </rPr>
      <t xml:space="preserve"> en katsonut loppuun asti ja pieni koukku tuli sitten matkalle (kielletty aita rastin lähettyvillä)</t>
    </r>
  </si>
  <si>
    <r>
      <t xml:space="preserve">huonompi </t>
    </r>
    <r>
      <rPr>
        <u/>
        <sz val="11"/>
        <color rgb="FFFF0000"/>
        <rFont val="Calibri"/>
        <family val="2"/>
        <scheme val="minor"/>
      </rPr>
      <t xml:space="preserve">reitinvalinta </t>
    </r>
    <r>
      <rPr>
        <sz val="11"/>
        <color theme="1"/>
        <rFont val="Calibri"/>
        <family val="2"/>
        <scheme val="minor"/>
      </rPr>
      <t>ja pysähdyin vielä tekemään sitä muutamaksi sekunnuksi</t>
    </r>
  </si>
  <si>
    <r>
      <rPr>
        <u/>
        <sz val="11"/>
        <color rgb="FFFF0000"/>
        <rFont val="Calibri"/>
        <family val="2"/>
        <scheme val="minor"/>
      </rPr>
      <t>katastrofi</t>
    </r>
    <r>
      <rPr>
        <sz val="11"/>
        <color theme="1"/>
        <rFont val="Calibri"/>
        <family val="2"/>
        <scheme val="minor"/>
      </rPr>
      <t>! Päästyäni portaat ylös valitsin reitinvalintaa ehkä 5''!Ja sitten sen väärän ja mahdot.alakautta ei päässytkään ja pysähdyksiä runsaasti</t>
    </r>
  </si>
  <si>
    <t>täysin juoksuväli</t>
  </si>
  <si>
    <t>sama tässä</t>
  </si>
  <si>
    <t>pikku varmistus pysähdys… samoja reittejä (reitinvalinta?)</t>
  </si>
  <si>
    <t xml:space="preserve">rastinotto virhe </t>
  </si>
  <si>
    <t>loppusuora ok</t>
  </si>
  <si>
    <t>PVM 8.6.2012</t>
  </si>
  <si>
    <t>KISA:EM katsastus psrintti</t>
  </si>
  <si>
    <t>?</t>
  </si>
  <si>
    <t>ERO: 1:17</t>
  </si>
  <si>
    <t>huono juttu, eka katsatus kaatu liikaan vauhtiin! Ei sujunut mutta lohduttaa se että ei kaikilla muillakaan ja se oli sprintti ja vaikea sellainen!</t>
  </si>
  <si>
    <t>SIJA:hyl</t>
  </si>
  <si>
    <r>
      <rPr>
        <u/>
        <sz val="11"/>
        <color rgb="FFFF0000"/>
        <rFont val="Calibri"/>
        <family val="2"/>
        <scheme val="minor"/>
      </rPr>
      <t>lähtösuunta</t>
    </r>
    <r>
      <rPr>
        <sz val="11"/>
        <color theme="1"/>
        <rFont val="Calibri"/>
        <family val="2"/>
        <scheme val="minor"/>
      </rPr>
      <t xml:space="preserve"> heikko, varma ois suoraan polulle muuten perus ykkösväli rauhassa taktiikalla</t>
    </r>
  </si>
  <si>
    <t>suunnistus jo hallinnassa kova vauhti</t>
  </si>
  <si>
    <t>polkuväli! Helppo</t>
  </si>
  <si>
    <t>vähän alku suuntaa ja loput tarkaa lukemista</t>
  </si>
  <si>
    <r>
      <t xml:space="preserve">pikkasen oikealta koukkua- katsoin väärää mäkeä </t>
    </r>
    <r>
      <rPr>
        <u/>
        <sz val="11"/>
        <color rgb="FFFF0000"/>
        <rFont val="Calibri"/>
        <family val="2"/>
        <scheme val="minor"/>
      </rPr>
      <t>samaistus</t>
    </r>
  </si>
  <si>
    <t>pieni riski valinta(en käyttänyt polkua) mutta ison kirkontornin kautta osuma rastille, luin kaiken väliltä</t>
  </si>
  <si>
    <r>
      <rPr>
        <u/>
        <sz val="11"/>
        <color rgb="FFFF0000"/>
        <rFont val="Calibri"/>
        <family val="2"/>
        <scheme val="minor"/>
      </rPr>
      <t>liian kiire</t>
    </r>
    <r>
      <rPr>
        <sz val="11"/>
        <color theme="1"/>
        <rFont val="Calibri"/>
        <family val="2"/>
        <scheme val="minor"/>
      </rPr>
      <t xml:space="preserve"> ei kartan lukua, vain suunnalla, pikku koukkuja rastille saakka</t>
    </r>
  </si>
  <si>
    <t>juoksuväli, matkalla väärällä rastilla tarkastamassa koodi :D</t>
  </si>
  <si>
    <t xml:space="preserve">ja juoksuväli- ei kiirettä </t>
  </si>
  <si>
    <t>PVM 21.4.2012</t>
  </si>
  <si>
    <t>ERO:-0:53</t>
  </si>
  <si>
    <t>ihan kohtalainen eka kisa ja voitto tuli aika reilusti joppikseen</t>
  </si>
  <si>
    <t>KISA: siljarastit H16</t>
  </si>
  <si>
    <t>linkki mylogger tiedostoon</t>
  </si>
  <si>
    <t>helppo polkuväli, sujuvuus ja keskittyminen myös. Hyvä aloitus väli pitkään aikaan! Heti vireessä</t>
  </si>
  <si>
    <t>vaikein rasti ikinä h16 sarjassa, loistava onnistuminen hyvällä matkavauhdilla. Harjotus omainen suoritus</t>
  </si>
  <si>
    <t>tarkkasuunta väli puskassa, monta suunnanvarmistus pysähdystä</t>
  </si>
  <si>
    <t>rastinotto onnistui, helppo</t>
  </si>
  <si>
    <r>
      <t xml:space="preserve">huono </t>
    </r>
    <r>
      <rPr>
        <u/>
        <sz val="11"/>
        <color rgb="FFFF0000"/>
        <rFont val="Calibri"/>
        <family val="2"/>
        <scheme val="minor"/>
      </rPr>
      <t>reitinvalinta</t>
    </r>
    <r>
      <rPr>
        <sz val="11"/>
        <color theme="1"/>
        <rFont val="Calibri"/>
        <family val="2"/>
        <scheme val="minor"/>
      </rPr>
      <t>, rinne huonokulkuinen ja lopussa katsoin väärää mäkeä ja pikku etsintä siinä (</t>
    </r>
    <r>
      <rPr>
        <u/>
        <sz val="11"/>
        <color rgb="FFFF0000"/>
        <rFont val="Calibri"/>
        <family val="2"/>
        <scheme val="minor"/>
      </rPr>
      <t>samaistus</t>
    </r>
    <r>
      <rPr>
        <sz val="11"/>
        <color theme="1"/>
        <rFont val="Calibri"/>
        <family val="2"/>
        <scheme val="minor"/>
      </rPr>
      <t>)</t>
    </r>
  </si>
  <si>
    <t>täysillä ylös, rastin otto vähän heikosti</t>
  </si>
  <si>
    <t>jälleen yläkautta, helppo ja kuntoa on</t>
  </si>
  <si>
    <t>ei jaksanutkaan enää kunnolla seuraavaa mmäkeä ainakaan päällä, suunnistus ok</t>
  </si>
  <si>
    <t>katse kauas ja rastin otto ok</t>
  </si>
  <si>
    <t>näkyvyys hyväok</t>
  </si>
  <si>
    <t>eilinen matto testi taisi painaa tässä hapottavassa ylämäessä eipä kummempia</t>
  </si>
  <si>
    <t>suunta ok</t>
  </si>
  <si>
    <t>loppusuora hellästi</t>
  </si>
  <si>
    <t>siinä tuli kova sm tasoinen suoritus tehtyä, vähän hyytyi vauhti ylämäkiin muuten ok kaikin puolin</t>
  </si>
  <si>
    <t>RASTIVÄLI 28.4.2012</t>
  </si>
  <si>
    <t>KISA: Finnspring H16</t>
  </si>
  <si>
    <t>PVM 28.4.2012</t>
  </si>
  <si>
    <t>ERO:-4:21</t>
  </si>
  <si>
    <t>mattotesti edellisenä päivänä!</t>
  </si>
  <si>
    <t>perus ykkös väli rauhassa, ei ihan paras reitinvalinta lopussa</t>
  </si>
  <si>
    <t>suunta väli, ok</t>
  </si>
  <si>
    <t>sujuvaa suunnistusta jo, hyvin onnistunut lukeminen ja reitinvalinta ok</t>
  </si>
  <si>
    <t>juoksuväli(ajoura suoraan rastille päin ei kartassa) helppo ei liikaa luettavaa</t>
  </si>
  <si>
    <r>
      <t xml:space="preserve">pikkukoukku oikealle </t>
    </r>
    <r>
      <rPr>
        <u/>
        <sz val="11"/>
        <color rgb="FFFF0000"/>
        <rFont val="Calibri"/>
        <family val="2"/>
        <scheme val="minor"/>
      </rPr>
      <t>suunnassa</t>
    </r>
  </si>
  <si>
    <t>ajouran jälkeen juoksua, helpo, rastin otto hiljennys</t>
  </si>
  <si>
    <r>
      <t>pitkä väli alku kovaa tietä, väli rauhassa-&gt; paha koukku (</t>
    </r>
    <r>
      <rPr>
        <u/>
        <sz val="11"/>
        <color rgb="FFFF0000"/>
        <rFont val="Calibri"/>
        <family val="2"/>
        <scheme val="minor"/>
      </rPr>
      <t>suunnan</t>
    </r>
    <r>
      <rPr>
        <sz val="11"/>
        <color theme="1"/>
        <rFont val="Calibri"/>
        <family val="2"/>
        <scheme val="minor"/>
      </rPr>
      <t xml:space="preserve"> tarkistus uupui) ei paras </t>
    </r>
    <r>
      <rPr>
        <u/>
        <sz val="11"/>
        <color rgb="FFFF0000"/>
        <rFont val="Calibri"/>
        <family val="2"/>
        <scheme val="minor"/>
      </rPr>
      <t>reitin valintakaan</t>
    </r>
    <r>
      <rPr>
        <sz val="11"/>
        <color theme="1"/>
        <rFont val="Calibri"/>
        <family val="2"/>
        <scheme val="minor"/>
      </rPr>
      <t>, loppu taas tietä, r</t>
    </r>
    <r>
      <rPr>
        <u/>
        <sz val="11"/>
        <color rgb="FFFF0000"/>
        <rFont val="Calibri"/>
        <family val="2"/>
        <scheme val="minor"/>
      </rPr>
      <t>astinotto</t>
    </r>
    <r>
      <rPr>
        <sz val="11"/>
        <color theme="1"/>
        <rFont val="Calibri"/>
        <family val="2"/>
        <scheme val="minor"/>
      </rPr>
      <t xml:space="preserve"> virhe</t>
    </r>
  </si>
  <si>
    <t>suunta väli, pikku koukku varmistus vasemmalta</t>
  </si>
  <si>
    <r>
      <t xml:space="preserve">joku </t>
    </r>
    <r>
      <rPr>
        <u/>
        <sz val="11"/>
        <color rgb="FFFF0000"/>
        <rFont val="Calibri"/>
        <family val="2"/>
        <scheme val="minor"/>
      </rPr>
      <t>kaveri hyppäs peesiin, vvähän suunnistus ajattelu pätki</t>
    </r>
    <r>
      <rPr>
        <sz val="11"/>
        <color theme="1"/>
        <rFont val="Calibri"/>
        <family val="2"/>
        <scheme val="minor"/>
      </rPr>
      <t>,</t>
    </r>
    <r>
      <rPr>
        <u/>
        <sz val="11"/>
        <color rgb="FFFF0000"/>
        <rFont val="Calibri"/>
        <family val="2"/>
        <scheme val="minor"/>
      </rPr>
      <t xml:space="preserve"> </t>
    </r>
    <r>
      <rPr>
        <sz val="11"/>
        <rFont val="Calibri"/>
        <family val="2"/>
        <scheme val="minor"/>
      </rPr>
      <t>suunta</t>
    </r>
    <r>
      <rPr>
        <sz val="11"/>
        <color theme="1"/>
        <rFont val="Calibri"/>
        <family val="2"/>
        <scheme val="minor"/>
      </rPr>
      <t xml:space="preserve"> heitti vähän ja</t>
    </r>
    <r>
      <rPr>
        <sz val="11"/>
        <rFont val="Calibri"/>
        <family val="2"/>
        <scheme val="minor"/>
      </rPr>
      <t xml:space="preserve"> rastin otto</t>
    </r>
    <r>
      <rPr>
        <sz val="11"/>
        <color theme="1"/>
        <rFont val="Calibri"/>
        <family val="2"/>
        <scheme val="minor"/>
      </rPr>
      <t xml:space="preserve"> virhe</t>
    </r>
  </si>
  <si>
    <r>
      <rPr>
        <u/>
        <sz val="11"/>
        <color rgb="FFFF0000"/>
        <rFont val="Calibri"/>
        <family val="2"/>
        <scheme val="minor"/>
      </rPr>
      <t>sama kaveri jälleen</t>
    </r>
    <r>
      <rPr>
        <sz val="11"/>
        <color theme="1"/>
        <rFont val="Calibri"/>
        <family val="2"/>
        <scheme val="minor"/>
      </rPr>
      <t>--&gt; suurempi virhe, kartan luku puute ja suunnan heitto-&gt; väärään mäkeen pörräämään samaistuksien takia</t>
    </r>
  </si>
  <si>
    <t>suunnalla alamäkeen juoksuväli,ok</t>
  </si>
  <si>
    <t>KISA: Ankkurirastit H16</t>
  </si>
  <si>
    <t>PVM 22.4.2012</t>
  </si>
  <si>
    <t>SIJA: 3.</t>
  </si>
  <si>
    <t>ERO:3:09</t>
  </si>
  <si>
    <t>muuten ihan kiva suoritus, loppu sekaantumiset ja siinä kosahti toinen peräkkäinen voitto heti alkuvuodesta</t>
  </si>
  <si>
    <r>
      <rPr>
        <u/>
        <sz val="11"/>
        <color rgb="FFFF0000"/>
        <rFont val="Calibri"/>
        <family val="2"/>
        <scheme val="minor"/>
      </rPr>
      <t>liikaa vauhtia</t>
    </r>
    <r>
      <rPr>
        <sz val="11"/>
        <color theme="1"/>
        <rFont val="Calibri"/>
        <family val="2"/>
        <scheme val="minor"/>
      </rPr>
      <t>, enkä pysynyt kartalla 1:15000 vähän meni häsläykseksi heti alussa…</t>
    </r>
  </si>
  <si>
    <t>vähän jarru päällä ihan ok suunnistus haltuun ainakin jotenkin</t>
  </si>
  <si>
    <t>suunta väli ja ok</t>
  </si>
  <si>
    <t>pitkä väli, sujuva suunnistus+ suuntaa aika paljon(pitkät välit sujuu hyvin)</t>
  </si>
  <si>
    <t>varman päälle pikku pysähdyksiä ja vauhdin säätely takaisin matkavauhdista</t>
  </si>
  <si>
    <t>sopivaa uraa hakien ja hyvä kaikin puolin</t>
  </si>
  <si>
    <r>
      <t>täys</t>
    </r>
    <r>
      <rPr>
        <u/>
        <sz val="11"/>
        <color theme="1"/>
        <rFont val="Calibri"/>
        <family val="2"/>
        <scheme val="minor"/>
      </rPr>
      <t xml:space="preserve"> </t>
    </r>
    <r>
      <rPr>
        <u/>
        <sz val="11"/>
        <color rgb="FFFF0000"/>
        <rFont val="Calibri"/>
        <family val="2"/>
        <scheme val="minor"/>
      </rPr>
      <t>rastinotto virhe</t>
    </r>
  </si>
  <si>
    <r>
      <t xml:space="preserve">ok helppo väli mutta lähtiessäni polulta, tuli hieman </t>
    </r>
    <r>
      <rPr>
        <u/>
        <sz val="11"/>
        <color rgb="FFFF0000"/>
        <rFont val="Calibri"/>
        <family val="2"/>
        <scheme val="minor"/>
      </rPr>
      <t>epäselviä kuvio rajoja enkä saanut enää ojastakaan kiinni pikku pörräys</t>
    </r>
    <r>
      <rPr>
        <sz val="11"/>
        <color theme="1"/>
        <rFont val="Calibri"/>
        <family val="2"/>
        <scheme val="minor"/>
      </rPr>
      <t xml:space="preserve"> ja varman kautta rastille…</t>
    </r>
  </si>
  <si>
    <r>
      <t>ihan lopussa virhe kun kiinniottanut</t>
    </r>
    <r>
      <rPr>
        <u/>
        <sz val="11"/>
        <color rgb="FFFF0000"/>
        <rFont val="Calibri"/>
        <family val="2"/>
        <scheme val="minor"/>
      </rPr>
      <t xml:space="preserve"> kaveri tuli hönttäämään</t>
    </r>
    <r>
      <rPr>
        <sz val="11"/>
        <color theme="1"/>
        <rFont val="Calibri"/>
        <family val="2"/>
        <scheme val="minor"/>
      </rPr>
      <t xml:space="preserve"> ja meni ite väärään suntaan ja olin epävarma ja lähin vähäsen perään </t>
    </r>
  </si>
  <si>
    <t>piti hidastaa kun kaveri oli peesissä eikä ajatukset enää vain omassa suorituksessa</t>
  </si>
  <si>
    <t>vähän sama</t>
  </si>
  <si>
    <t>ylimääräinen juomarasti pysähdys :D ei olisi tarvinnut mutta mikäs siinä</t>
  </si>
  <si>
    <t>lyhyt siirtymä ok</t>
  </si>
  <si>
    <t>ok juoksu väli</t>
  </si>
  <si>
    <t>lopussa paljon pysähtelyjä</t>
  </si>
  <si>
    <r>
      <t>liian kiire en katsonut karttaa ja</t>
    </r>
    <r>
      <rPr>
        <u/>
        <sz val="11"/>
        <color rgb="FFFF0000"/>
        <rFont val="Calibri"/>
        <family val="2"/>
        <scheme val="minor"/>
      </rPr>
      <t xml:space="preserve"> reitinvalinta virhe</t>
    </r>
  </si>
  <si>
    <t>loppusuora höntsä</t>
  </si>
  <si>
    <t>KISA: EM katsastus pitkä matka H18</t>
  </si>
  <si>
    <t>kova on kunto ja hyvä ois ollu vauhti näin mutta ei niin ei! Ehkä liikaa sitten en tiedä, voitto olisi tullut reilusti ja ilman että voittaja ei olisi tehnyt niin voitto olisi yli minuutilla tullut silti…</t>
  </si>
  <si>
    <t>PVM 10.6.2012</t>
  </si>
  <si>
    <t>SIJA: 11.</t>
  </si>
  <si>
    <t>ERO: 4:58</t>
  </si>
  <si>
    <r>
      <t>huono r</t>
    </r>
    <r>
      <rPr>
        <u/>
        <sz val="11"/>
        <color rgb="FFFF0000"/>
        <rFont val="Calibri"/>
        <family val="2"/>
        <scheme val="minor"/>
      </rPr>
      <t xml:space="preserve">eitinvalinta </t>
    </r>
    <r>
      <rPr>
        <sz val="11"/>
        <rFont val="Calibri"/>
        <family val="2"/>
        <scheme val="minor"/>
      </rPr>
      <t>enkä osunut rastille vaan jäin just ennen sitä pyörimään epäselville ojille…</t>
    </r>
    <r>
      <rPr>
        <u/>
        <sz val="11"/>
        <color rgb="FFFF0000"/>
        <rFont val="Calibri"/>
        <family val="2"/>
        <scheme val="minor"/>
      </rPr>
      <t>rastinotto</t>
    </r>
  </si>
  <si>
    <t>pikkasen ajauduin uran mukana oikealle</t>
  </si>
  <si>
    <t>varmistuspysähdys rastinotossa, selkeä sunnistusta</t>
  </si>
  <si>
    <t>helppo väli, varmanpäälle</t>
  </si>
  <si>
    <r>
      <t xml:space="preserve">10m ohi lopussa rastista ja yritin haravoida ja osua siinä rinteen alta sen rastin, </t>
    </r>
    <r>
      <rPr>
        <u/>
        <sz val="11"/>
        <color rgb="FFFF0000"/>
        <rFont val="Calibri"/>
        <family val="2"/>
        <scheme val="minor"/>
      </rPr>
      <t>rastinotto virhe</t>
    </r>
  </si>
  <si>
    <t>rastinotto pysähdys vähän joutui lukemaan vastaan tulevia kohteita enemmän</t>
  </si>
  <si>
    <r>
      <t xml:space="preserve">vähän </t>
    </r>
    <r>
      <rPr>
        <u/>
        <sz val="11"/>
        <color rgb="FFFF0000"/>
        <rFont val="Calibri"/>
        <family val="2"/>
        <scheme val="minor"/>
      </rPr>
      <t>suunnassa</t>
    </r>
    <r>
      <rPr>
        <sz val="11"/>
        <color theme="1"/>
        <rFont val="Calibri"/>
        <family val="2"/>
        <scheme val="minor"/>
      </rPr>
      <t xml:space="preserve"> tuli koukkua vasemmalle(pysähdys)</t>
    </r>
  </si>
  <si>
    <r>
      <rPr>
        <u/>
        <sz val="11"/>
        <color rgb="FFFF0000"/>
        <rFont val="Calibri"/>
        <family val="2"/>
        <scheme val="minor"/>
      </rPr>
      <t>lähtösuunta</t>
    </r>
    <r>
      <rPr>
        <sz val="11"/>
        <color theme="1"/>
        <rFont val="Calibri"/>
        <family val="2"/>
        <scheme val="minor"/>
      </rPr>
      <t xml:space="preserve"> heitti väärälle nenälle ja korjaus suuntakin heitti… sitten oltiin eksyksissä epäselvällä alueella ja lopulta polusta kiinni</t>
    </r>
  </si>
  <si>
    <t xml:space="preserve">paljon pysähtelyä ja epävarmuutta </t>
  </si>
  <si>
    <t>ihan ok, en tiedä reitinvalinnan nopeutta…</t>
  </si>
  <si>
    <r>
      <rPr>
        <u/>
        <sz val="11"/>
        <color rgb="FFFF0000"/>
        <rFont val="Calibri"/>
        <family val="2"/>
        <scheme val="minor"/>
      </rPr>
      <t>reitinvalinta virhe</t>
    </r>
    <r>
      <rPr>
        <sz val="11"/>
        <color theme="1"/>
        <rFont val="Calibri"/>
        <family val="2"/>
        <scheme val="minor"/>
      </rPr>
      <t xml:space="preserve"> nopein olisi ollut tien kautta...</t>
    </r>
  </si>
  <si>
    <t>loppusuora ok(varoin jalkoja)</t>
  </si>
  <si>
    <t>PVM 9.6.2012</t>
  </si>
  <si>
    <t>SIJA: 13.</t>
  </si>
  <si>
    <t>KISA: EM katsastus keskimatka H18</t>
  </si>
  <si>
    <t>voittoa ei olisi tullut ilman virheitäkään… ei sujunut ja kyllä harmitti! Tyhmiä virheitä. Toinen pohje oli kisan jälkeen tosi kipeä ja vaikea oli lähteä valmistautumaan seuraavaan kisaan</t>
  </si>
  <si>
    <t>ERO:3:50</t>
  </si>
  <si>
    <t>nuorten jukola</t>
  </si>
  <si>
    <t>sm pitkä kar</t>
  </si>
  <si>
    <t>kll viesti</t>
  </si>
  <si>
    <t>sm keski final</t>
  </si>
  <si>
    <t>kll</t>
  </si>
  <si>
    <t>sm viesti</t>
  </si>
  <si>
    <t>sm keski kar</t>
  </si>
  <si>
    <t>sm pitkä final</t>
  </si>
  <si>
    <t>am viesti</t>
  </si>
  <si>
    <t>ungi</t>
  </si>
  <si>
    <t>ei tietoa</t>
  </si>
  <si>
    <t>Nuorten jukola osuus 7.</t>
  </si>
  <si>
    <t>PVM 18.8</t>
  </si>
  <si>
    <t>SIJA: 3</t>
  </si>
  <si>
    <t>ERO:+1:41</t>
  </si>
  <si>
    <t>Perus ykkönen rauhassa, paljon varmistus pysähyksiä</t>
  </si>
  <si>
    <t>eeli tuli vauhdittamaan ja pitkä väli juoksua</t>
  </si>
  <si>
    <t>tiukka rastin otto</t>
  </si>
  <si>
    <t>juoksua</t>
  </si>
  <si>
    <t>mäen päälle ja sitten rastille</t>
  </si>
  <si>
    <r>
      <rPr>
        <u/>
        <sz val="11"/>
        <color rgb="FFFF0000"/>
        <rFont val="Calibri"/>
        <family val="2"/>
        <scheme val="minor"/>
      </rPr>
      <t>reitinvalinta</t>
    </r>
    <r>
      <rPr>
        <sz val="11"/>
        <color theme="1"/>
        <rFont val="Calibri"/>
        <family val="2"/>
        <scheme val="minor"/>
      </rPr>
      <t xml:space="preserve"> puuttui ja siksi puskaan ja siellä heitti suunta ja virhettä tuli</t>
    </r>
  </si>
  <si>
    <r>
      <t xml:space="preserve">hahmotin mäen väärin ja etsin lippua ekaksi väärältä alueelta </t>
    </r>
    <r>
      <rPr>
        <u/>
        <sz val="11"/>
        <color rgb="FFFF0000"/>
        <rFont val="Calibri"/>
        <family val="2"/>
        <scheme val="minor"/>
      </rPr>
      <t>kartan luku</t>
    </r>
  </si>
  <si>
    <t xml:space="preserve">rastinotto </t>
  </si>
  <si>
    <t>eri reitinvalinta ja kovin aika</t>
  </si>
  <si>
    <r>
      <t>katsoin lopussa väärän kiven ja siinä hävisin siten lopputaiston.</t>
    </r>
    <r>
      <rPr>
        <u/>
        <sz val="11"/>
        <color rgb="FFFF0000"/>
        <rFont val="Calibri"/>
        <family val="2"/>
        <scheme val="minor"/>
      </rPr>
      <t>samaistus</t>
    </r>
  </si>
  <si>
    <t xml:space="preserve">kohtalainen suoritus, yksi parhaimmista mutta joukkueena erittäin huono, eelin vauhtia pääsi testaamaan kun se otti alun törppäilyn jälkeen heti kiinni. </t>
  </si>
  <si>
    <t>laita keskiarvo lopussa uusiksi</t>
  </si>
  <si>
    <t>ykkös väli rauhassa, paljon varmistelu pysähyksiä, koska ei ollut varma</t>
  </si>
  <si>
    <t>heikko lähtösuunta mutta korjaus</t>
  </si>
  <si>
    <t>hätiköintiä</t>
  </si>
  <si>
    <t>PVM 25.8</t>
  </si>
  <si>
    <t>SM pitkä karsinta (gps tiedostot)+reittihärveli</t>
  </si>
  <si>
    <t>SIJA:1</t>
  </si>
  <si>
    <t>ERO:-1:12</t>
  </si>
  <si>
    <t>ihan ok karsinta suoritus niin kuin viimekin vuonna</t>
  </si>
  <si>
    <r>
      <t xml:space="preserve">näin puskassa avokallion ja juoksin katsomaan rastia väärältä kumpareelta </t>
    </r>
    <r>
      <rPr>
        <u/>
        <sz val="11"/>
        <color rgb="FFFF0000"/>
        <rFont val="Calibri"/>
        <family val="2"/>
        <scheme val="minor"/>
      </rPr>
      <t>samaistus</t>
    </r>
  </si>
  <si>
    <r>
      <t xml:space="preserve">aloin etsimään rastia liian aikaisin puskasta </t>
    </r>
    <r>
      <rPr>
        <u/>
        <sz val="11"/>
        <color rgb="FFFF0000"/>
        <rFont val="Calibri"/>
        <family val="2"/>
        <scheme val="minor"/>
      </rPr>
      <t>rastinotto</t>
    </r>
  </si>
  <si>
    <t>SM pitkä finaali</t>
  </si>
  <si>
    <t>PVM 26.8</t>
  </si>
  <si>
    <t>ERO:+3:47</t>
  </si>
  <si>
    <t>ei onnistunut :p kärjessä olin vielä väliajoissa mutta keskikohdalla olevat virheet tiputtivat sijoituksen</t>
  </si>
  <si>
    <t>varmistus pysähdyksiä</t>
  </si>
  <si>
    <t>ok ja väli aika - kärki 40sekkaa voittajaan noin 1min</t>
  </si>
  <si>
    <t>en tiedä oliko paras reitinvalinta tässäkään</t>
  </si>
  <si>
    <r>
      <rPr>
        <u/>
        <sz val="11"/>
        <color rgb="FFFF0000"/>
        <rFont val="Calibri"/>
        <family val="2"/>
        <scheme val="minor"/>
      </rPr>
      <t>reitin valinta</t>
    </r>
    <r>
      <rPr>
        <sz val="11"/>
        <color theme="1"/>
        <rFont val="Calibri"/>
        <family val="2"/>
        <scheme val="minor"/>
      </rPr>
      <t xml:space="preserve"> oli selvästi heikompi, enkä meinannut pysyä kartalla suoraan, lopussa kävin vielä väärän mäen päässä</t>
    </r>
  </si>
  <si>
    <r>
      <t xml:space="preserve">uusi aukko kartalla ja mienin etsimään sieltä, väärä mäki </t>
    </r>
    <r>
      <rPr>
        <u/>
        <sz val="11"/>
        <color rgb="FFFF0000"/>
        <rFont val="Calibri"/>
        <family val="2"/>
        <scheme val="minor"/>
      </rPr>
      <t>muu sekkaannus</t>
    </r>
  </si>
  <si>
    <t>ERO:+0.11</t>
  </si>
  <si>
    <t>SIJA:2</t>
  </si>
  <si>
    <t>PVM 1.9</t>
  </si>
  <si>
    <t>KLL viesti ankkuri osuus</t>
  </si>
  <si>
    <t>yksi varmistus pysähdys</t>
  </si>
  <si>
    <t>vähän kiertoa rastille, ehkä turhaan</t>
  </si>
  <si>
    <t>varmistus pysähdys</t>
  </si>
  <si>
    <t>täysillä vaan velin selkää kiinni ja loppukiri sen jälkeen</t>
  </si>
  <si>
    <t>vähän suunnassa virhe heitti mutta kiire oli päästä eroon</t>
  </si>
  <si>
    <t>väliaikoja ei ole, hyvin meni täysillä alusta asti, ja kova oli skaba loussa veli kangaksen kanssa ja voitto irtosi loppukirissä selvällä erolla</t>
  </si>
  <si>
    <t>epävarmuutta viel</t>
  </si>
  <si>
    <r>
      <t>vähän koukkua</t>
    </r>
    <r>
      <rPr>
        <u/>
        <sz val="11"/>
        <color rgb="FFFF0000"/>
        <rFont val="Calibri"/>
        <family val="2"/>
        <scheme val="minor"/>
      </rPr>
      <t xml:space="preserve"> alkusuunnassa</t>
    </r>
  </si>
  <si>
    <t>KLL henkilökohtainen</t>
  </si>
  <si>
    <t>PVM 31.8</t>
  </si>
  <si>
    <t>ERO:-1:40</t>
  </si>
  <si>
    <t>taas vähän epävarma alku mut ok</t>
  </si>
  <si>
    <t>puska oli tosi paha mut osuma kuitenkin</t>
  </si>
  <si>
    <t>vähä kiertoo rastille ja epävarma oli väillä</t>
  </si>
  <si>
    <t>jäin nenälle pitkäksi aikaa ihmettelemään kunnes jatkoin rastille vähän alemmas vielä (varmistus)</t>
  </si>
  <si>
    <t>siirtymä puskassa vähän suunta heitti tai urat vei sivuun</t>
  </si>
  <si>
    <t>puska suunta väli ok, hitaasti mutta varmasti</t>
  </si>
  <si>
    <t xml:space="preserve">ok </t>
  </si>
  <si>
    <t>varmistelua ok</t>
  </si>
  <si>
    <t>ihan hyvä kisa ja vähillä virheillä, puska maasto joten reitinvalinta siksi aika paha</t>
  </si>
  <si>
    <r>
      <t xml:space="preserve">aika hidas maasto joten suoraan menossa olen näköjään hidastellut kunnolla ja rastin ottokin oli epävarma </t>
    </r>
    <r>
      <rPr>
        <u/>
        <sz val="11"/>
        <color rgb="FFFF0000"/>
        <rFont val="Calibri"/>
        <family val="2"/>
        <scheme val="minor"/>
      </rPr>
      <t>reitinvalinta</t>
    </r>
  </si>
  <si>
    <t>SM viesti osuus 3.</t>
  </si>
  <si>
    <t>PVM 16.9</t>
  </si>
  <si>
    <t>ERO: -1:15</t>
  </si>
  <si>
    <t>lähin ollia karkuun ja kovaa vaan puskaan suunnalla pellolle ja rastille, ehkä heikko reitti mutta pääsin karkuun</t>
  </si>
  <si>
    <t>rastinotto vaan ok</t>
  </si>
  <si>
    <t>puskin mäen ylös ja rastille</t>
  </si>
  <si>
    <t>tien kautta varmistin ettei tule virhettä</t>
  </si>
  <si>
    <t>hölläilyä</t>
  </si>
  <si>
    <t>loisto suoritus pahaan paikkaan ja voitto irtosi niin kuin oli odotettavissa</t>
  </si>
  <si>
    <r>
      <t xml:space="preserve">vähän varmistelin välillä mutta turhaa ajauduin ihan mäen huipulle ja heikko </t>
    </r>
    <r>
      <rPr>
        <u/>
        <sz val="11"/>
        <color rgb="FFFF0000"/>
        <rFont val="Calibri"/>
        <family val="2"/>
        <scheme val="minor"/>
      </rPr>
      <t>reitin valinta</t>
    </r>
  </si>
  <si>
    <t>ERO:+5:10</t>
  </si>
  <si>
    <t>PVM 12.8</t>
  </si>
  <si>
    <t>väliaikoja ei saatavilla, huonosti meni eikä ollu täysi panostus päällä, hyvä ahola joukkue mutta huonot suoritukset minulta ja jopikselta riittivät joukkueena vain 2. sijaan.</t>
  </si>
  <si>
    <t>AM -viesti</t>
  </si>
  <si>
    <r>
      <t>lähin juoksemaan selkää kiinni ja kun otin niin ja lähin itse vetämään niin</t>
    </r>
    <r>
      <rPr>
        <u/>
        <sz val="11"/>
        <color rgb="FFFF0000"/>
        <rFont val="Calibri"/>
        <family val="2"/>
        <scheme val="minor"/>
      </rPr>
      <t xml:space="preserve"> suunta</t>
    </r>
    <r>
      <rPr>
        <sz val="11"/>
        <color theme="1"/>
        <rFont val="Calibri"/>
        <family val="2"/>
        <scheme val="minor"/>
      </rPr>
      <t xml:space="preserve"> oli huono ja heti vinoon ykköselle</t>
    </r>
  </si>
  <si>
    <r>
      <rPr>
        <u/>
        <sz val="11"/>
        <color rgb="FFFF0000"/>
        <rFont val="Calibri"/>
        <family val="2"/>
        <scheme val="minor"/>
      </rPr>
      <t>rastinotto</t>
    </r>
    <r>
      <rPr>
        <sz val="11"/>
        <color theme="1"/>
        <rFont val="Calibri"/>
        <family val="2"/>
        <scheme val="minor"/>
      </rPr>
      <t xml:space="preserve"> huono ja ohi rastista pikku pörräys </t>
    </r>
  </si>
  <si>
    <t>ok varmistellen kahen virheen jälkeen, ei hyvä alku joten odotettavissa huono kisa loppuun asti :D</t>
  </si>
  <si>
    <t>okpikku koukku rastille</t>
  </si>
  <si>
    <r>
      <t xml:space="preserve">väärälä mäelle, en lukenut välillä tarpeeksi karttaa, </t>
    </r>
    <r>
      <rPr>
        <u/>
        <sz val="11"/>
        <color rgb="FFFF0000"/>
        <rFont val="Calibri"/>
        <family val="2"/>
        <scheme val="minor"/>
      </rPr>
      <t>kartanluku</t>
    </r>
  </si>
  <si>
    <r>
      <t xml:space="preserve">suunta lähti puskassa heittämään ja sitten olikin sekasin totaalisesti </t>
    </r>
    <r>
      <rPr>
        <u/>
        <sz val="11"/>
        <color rgb="FFFF0000"/>
        <rFont val="Calibri"/>
        <family val="2"/>
        <scheme val="minor"/>
      </rPr>
      <t>isompivirhe</t>
    </r>
  </si>
  <si>
    <t>ERO:+6:03</t>
  </si>
  <si>
    <t>SIJA:18</t>
  </si>
  <si>
    <t>PVM 4.8</t>
  </si>
  <si>
    <t>Ungi osuus 4.</t>
  </si>
  <si>
    <t>iha ok, vilho lähti perään joten vaikeuksia saada ajatukset keskittymään omaan suoritukseen, virärelä hämä</t>
  </si>
  <si>
    <t>rastivälit kaikki yksi ajemmin!</t>
  </si>
  <si>
    <t>ok selkiä kiinni</t>
  </si>
  <si>
    <r>
      <t xml:space="preserve">näin  siellä velin ylhäällä ja tyhmä virhe kun lähin sinne perään </t>
    </r>
    <r>
      <rPr>
        <u/>
        <sz val="11"/>
        <color rgb="FFFF0000"/>
        <rFont val="Calibri"/>
        <family val="2"/>
        <scheme val="minor"/>
      </rPr>
      <t>muu sekaannus</t>
    </r>
  </si>
  <si>
    <r>
      <t>en uskaltanut tehä omaa työtä kun letka meni vinoon ja sitten oltiin vinossa</t>
    </r>
    <r>
      <rPr>
        <u/>
        <sz val="11"/>
        <color rgb="FFFF0000"/>
        <rFont val="Calibri"/>
        <family val="2"/>
        <scheme val="minor"/>
      </rPr>
      <t xml:space="preserve"> liian kiire</t>
    </r>
  </si>
  <si>
    <r>
      <t xml:space="preserve">polulta lähin vinoon </t>
    </r>
    <r>
      <rPr>
        <u/>
        <sz val="11"/>
        <color rgb="FFFF0000"/>
        <rFont val="Calibri"/>
        <family val="2"/>
        <scheme val="minor"/>
      </rPr>
      <t>liia kiire</t>
    </r>
  </si>
  <si>
    <r>
      <t xml:space="preserve">selkiä taas kiinni ja vähän heikko toteutus, huonokulkuisessa alueessa hävisin aikaa ja lopun epävarmuus </t>
    </r>
    <r>
      <rPr>
        <u/>
        <sz val="11"/>
        <color rgb="FFFF0000"/>
        <rFont val="Calibri"/>
        <family val="2"/>
        <scheme val="minor"/>
      </rPr>
      <t>liian kiire</t>
    </r>
  </si>
  <si>
    <t>*</t>
  </si>
  <si>
    <t>SM keskimatka finaali</t>
  </si>
  <si>
    <t>PVM 15.9</t>
  </si>
  <si>
    <t>ERO:+1:34</t>
  </si>
  <si>
    <t>SIJA:3</t>
  </si>
  <si>
    <t>ok rauhassa ykknen vaikea oli saada selvää kummalla puolella rasti oli harjannetta</t>
  </si>
  <si>
    <t>suoraa suunnalla</t>
  </si>
  <si>
    <t>ok rastinotossa vähän epävarma ja pieni koukku vaikka näin kumpareen jo valmiiksi</t>
  </si>
  <si>
    <t>ok käytin ajouria hyväksi etten tipu kartalta</t>
  </si>
  <si>
    <t>tarkka piste ja hyin löytyi</t>
  </si>
  <si>
    <r>
      <rPr>
        <sz val="11"/>
        <color theme="0"/>
        <rFont val="Calibri"/>
        <family val="2"/>
        <scheme val="minor"/>
      </rPr>
      <t>rasti oli jo valmiiksi suunniteltu ennen kisaa ja lähin sitten juoksemaan ilman kummosia kartan lukuja,</t>
    </r>
    <r>
      <rPr>
        <u/>
        <sz val="11"/>
        <color theme="10"/>
        <rFont val="Calibri"/>
        <family val="2"/>
        <scheme val="minor"/>
      </rPr>
      <t xml:space="preserve"> </t>
    </r>
    <r>
      <rPr>
        <u/>
        <sz val="11"/>
        <color rgb="FFFF0000"/>
        <rFont val="Calibri"/>
        <family val="2"/>
        <scheme val="minor"/>
      </rPr>
      <t>isompipörräys</t>
    </r>
  </si>
  <si>
    <t>ja sitten virheen jälkeinen hätäköinti ja pikku koukku turhaa mäen päältä</t>
  </si>
  <si>
    <t>ei enää huvittanut!</t>
  </si>
  <si>
    <t>perseelleen meni, 1min keula vielä väliajoissa juuri ennen virhettä ja sitten kosahti ja siinä se! Ei voi olla tyytyväinen edes sijoitukseen- periaatteessa viimenen kolmikosta jos kaikilla menisi edes hyvin…</t>
  </si>
  <si>
    <t xml:space="preserve">SM keskimatka kar. </t>
  </si>
  <si>
    <t>SIJA: 2</t>
  </si>
  <si>
    <t>ERO:+1:37</t>
  </si>
  <si>
    <t>hyvä ykkösväli aika, pääsi heti juoksemaan kovaa, keskittyminen kohallaan</t>
  </si>
  <si>
    <t>tyhjää paljon suunnalla ja isoimmat kohteet pelkästään</t>
  </si>
  <si>
    <t>tiukka rastinotto ok</t>
  </si>
  <si>
    <t>jäin etsimään rastia jostain syystä liian aikaisin enkä tajunnut yhtään miten otan iteseni takaisin kartalle</t>
  </si>
  <si>
    <t>kova mäki ja pitkä väli- pohjat! :)</t>
  </si>
  <si>
    <t>vähän käytin polun päätä apuna, muuten suunnalla</t>
  </si>
  <si>
    <t>yksi iso virhe muuten ok</t>
  </si>
  <si>
    <t>mikäs tuossa, huono suoritus tärkeään paikkaan, kova oli vauhti ja muu mutta ei niin ei!</t>
  </si>
  <si>
    <t>kolme huonointa pois! Keskiarvoista</t>
  </si>
  <si>
    <t>eikä sprinttejä</t>
  </si>
</sst>
</file>

<file path=xl/styles.xml><?xml version="1.0" encoding="utf-8"?>
<styleSheet xmlns="http://schemas.openxmlformats.org/spreadsheetml/2006/main">
  <numFmts count="2">
    <numFmt numFmtId="43" formatCode="_-* #,##0.00\ _€_-;\-* #,##0.00\ _€_-;_-* &quot;-&quot;??\ _€_-;_-@_-"/>
    <numFmt numFmtId="164" formatCode="######\-####"/>
  </numFmts>
  <fonts count="23">
    <font>
      <sz val="11"/>
      <color theme="1"/>
      <name val="Calibri"/>
      <family val="2"/>
      <scheme val="minor"/>
    </font>
    <font>
      <b/>
      <u/>
      <sz val="12"/>
      <color theme="1"/>
      <name val="Calibri"/>
      <family val="2"/>
      <scheme val="minor"/>
    </font>
    <font>
      <b/>
      <u/>
      <sz val="11"/>
      <color theme="1"/>
      <name val="Calibri"/>
      <family val="2"/>
      <scheme val="minor"/>
    </font>
    <font>
      <b/>
      <u/>
      <sz val="18"/>
      <color theme="1"/>
      <name val="Calibri"/>
      <family val="2"/>
      <scheme val="minor"/>
    </font>
    <font>
      <b/>
      <sz val="12"/>
      <color theme="1"/>
      <name val="Calibri"/>
      <family val="2"/>
      <scheme val="minor"/>
    </font>
    <font>
      <b/>
      <u/>
      <sz val="9"/>
      <color theme="1"/>
      <name val="Calibri"/>
      <family val="2"/>
      <scheme val="minor"/>
    </font>
    <font>
      <sz val="11"/>
      <color rgb="FFFF0000"/>
      <name val="Calibri"/>
      <family val="2"/>
      <scheme val="minor"/>
    </font>
    <font>
      <u/>
      <sz val="11"/>
      <color rgb="FFFF0000"/>
      <name val="Calibri"/>
      <family val="2"/>
      <scheme val="minor"/>
    </font>
    <font>
      <b/>
      <u/>
      <sz val="16"/>
      <name val="Calibri"/>
      <family val="2"/>
      <scheme val="minor"/>
    </font>
    <font>
      <b/>
      <u/>
      <sz val="18"/>
      <name val="Calibri"/>
      <family val="2"/>
      <scheme val="minor"/>
    </font>
    <font>
      <b/>
      <u/>
      <sz val="10"/>
      <name val="Calibri"/>
      <family val="2"/>
      <scheme val="minor"/>
    </font>
    <font>
      <b/>
      <u/>
      <sz val="12"/>
      <name val="Calibri"/>
      <family val="2"/>
      <scheme val="minor"/>
    </font>
    <font>
      <sz val="11"/>
      <name val="Calibri"/>
      <family val="2"/>
      <scheme val="minor"/>
    </font>
    <font>
      <b/>
      <u/>
      <sz val="12"/>
      <color rgb="FFFF000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u/>
      <sz val="11"/>
      <color rgb="FFFF0000"/>
      <name val="Calibri"/>
      <family val="2"/>
      <scheme val="minor"/>
    </font>
    <font>
      <sz val="11"/>
      <color theme="0"/>
      <name val="Calibri"/>
      <family val="2"/>
      <scheme val="minor"/>
    </font>
    <font>
      <u/>
      <sz val="14"/>
      <color theme="10"/>
      <name val="Calibri"/>
      <family val="2"/>
      <scheme val="minor"/>
    </font>
    <font>
      <u/>
      <sz val="11"/>
      <color theme="1"/>
      <name val="Calibri"/>
      <family val="2"/>
      <scheme val="minor"/>
    </font>
    <font>
      <u/>
      <sz val="16"/>
      <color theme="10"/>
      <name val="Calibri"/>
      <family val="2"/>
      <scheme val="minor"/>
    </font>
    <font>
      <b/>
      <sz val="11"/>
      <color theme="1"/>
      <name val="Calibri"/>
      <family val="2"/>
      <scheme val="minor"/>
    </font>
  </fonts>
  <fills count="21">
    <fill>
      <patternFill patternType="none"/>
    </fill>
    <fill>
      <patternFill patternType="gray125"/>
    </fill>
    <fill>
      <gradientFill>
        <stop position="0">
          <color theme="0"/>
        </stop>
        <stop position="0.5">
          <color rgb="FFFF0000"/>
        </stop>
        <stop position="1">
          <color theme="0"/>
        </stop>
      </gradientFill>
    </fill>
    <fill>
      <gradientFill degree="90">
        <stop position="0">
          <color theme="0"/>
        </stop>
        <stop position="0.5">
          <color rgb="FFFF0000"/>
        </stop>
        <stop position="1">
          <color theme="0"/>
        </stop>
      </gradientFill>
    </fill>
    <fill>
      <gradientFill type="path" left="0.5" right="0.5" top="0.5" bottom="0.5">
        <stop position="0">
          <color theme="0"/>
        </stop>
        <stop position="1">
          <color theme="3" tint="0.40000610370189521"/>
        </stop>
      </gradientFill>
    </fill>
    <fill>
      <gradientFill type="path" left="0.5" right="0.5" top="0.5" bottom="0.5">
        <stop position="0">
          <color theme="0"/>
        </stop>
        <stop position="1">
          <color rgb="FFFF0000"/>
        </stop>
      </gradientFill>
    </fill>
    <fill>
      <gradientFill degree="180">
        <stop position="0">
          <color theme="0"/>
        </stop>
        <stop position="1">
          <color rgb="FF92D050"/>
        </stop>
      </gradientFill>
    </fill>
    <fill>
      <gradientFill degree="270">
        <stop position="0">
          <color theme="0"/>
        </stop>
        <stop position="1">
          <color rgb="FF92D050"/>
        </stop>
      </gradientFill>
    </fill>
    <fill>
      <gradientFill degree="225">
        <stop position="0">
          <color theme="0"/>
        </stop>
        <stop position="1">
          <color rgb="FF92D050"/>
        </stop>
      </gradientFill>
    </fill>
    <fill>
      <patternFill patternType="solid">
        <fgColor rgb="FF92D050"/>
        <bgColor auto="1"/>
      </patternFill>
    </fill>
    <fill>
      <patternFill patternType="solid">
        <fgColor rgb="FFFFC000"/>
        <bgColor auto="1"/>
      </patternFill>
    </fill>
    <fill>
      <patternFill patternType="solid">
        <fgColor rgb="FF00B0F0"/>
        <bgColor auto="1"/>
      </patternFill>
    </fill>
    <fill>
      <patternFill patternType="solid">
        <fgColor rgb="FF00B0F0"/>
        <bgColor indexed="64"/>
      </patternFill>
    </fill>
    <fill>
      <gradientFill type="path" left="0.5" right="0.5" top="0.5" bottom="0.5">
        <stop position="0">
          <color theme="0"/>
        </stop>
        <stop position="1">
          <color rgb="FF7030A0"/>
        </stop>
      </gradientFill>
    </fill>
    <fill>
      <patternFill patternType="solid">
        <fgColor theme="0"/>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00B0F0"/>
        </stop>
      </gradientFill>
    </fill>
    <fill>
      <patternFill patternType="solid">
        <fgColor rgb="FF92D050"/>
        <bgColor indexed="64"/>
      </patternFill>
    </fill>
    <fill>
      <patternFill patternType="solid">
        <fgColor rgb="FFFF4747"/>
        <bgColor indexed="64"/>
      </patternFill>
    </fill>
    <fill>
      <gradientFill type="path" left="0.5" right="0.5" top="0.5" bottom="0.5">
        <stop position="0">
          <color theme="0"/>
        </stop>
        <stop position="1">
          <color theme="4"/>
        </stop>
      </gradientFill>
    </fill>
    <fill>
      <patternFill patternType="solid">
        <fgColor theme="0"/>
        <bgColor auto="1"/>
      </patternFill>
    </fill>
  </fills>
  <borders count="37">
    <border>
      <left/>
      <right/>
      <top/>
      <bottom/>
      <diagonal/>
    </border>
    <border>
      <left/>
      <right/>
      <top style="thick">
        <color auto="1"/>
      </top>
      <bottom/>
      <diagonal/>
    </border>
    <border>
      <left/>
      <right style="thick">
        <color auto="1"/>
      </right>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style="thick">
        <color auto="1"/>
      </right>
      <top style="thick">
        <color auto="1"/>
      </top>
      <bottom style="thick">
        <color auto="1"/>
      </bottom>
      <diagonal/>
    </border>
    <border>
      <left style="double">
        <color auto="1"/>
      </left>
      <right style="double">
        <color auto="1"/>
      </right>
      <top/>
      <bottom/>
      <diagonal/>
    </border>
    <border>
      <left style="thick">
        <color auto="1"/>
      </left>
      <right style="double">
        <color auto="1"/>
      </right>
      <top/>
      <bottom/>
      <diagonal/>
    </border>
    <border>
      <left style="double">
        <color auto="1"/>
      </left>
      <right style="double">
        <color auto="1"/>
      </right>
      <top style="thick">
        <color auto="1"/>
      </top>
      <bottom/>
      <diagonal/>
    </border>
    <border>
      <left style="thick">
        <color auto="1"/>
      </left>
      <right style="double">
        <color auto="1"/>
      </right>
      <top style="thick">
        <color auto="1"/>
      </top>
      <bottom/>
      <diagonal/>
    </border>
    <border>
      <left style="thick">
        <color auto="1"/>
      </left>
      <right/>
      <top style="thick">
        <color auto="1"/>
      </top>
      <bottom/>
      <diagonal/>
    </border>
    <border>
      <left style="thick">
        <color auto="1"/>
      </left>
      <right/>
      <top/>
      <bottom/>
      <diagonal/>
    </border>
    <border>
      <left/>
      <right style="thin">
        <color auto="1"/>
      </right>
      <top/>
      <bottom/>
      <diagonal/>
    </border>
    <border>
      <left/>
      <right style="thin">
        <color auto="1"/>
      </right>
      <top style="thick">
        <color auto="1"/>
      </top>
      <bottom/>
      <diagonal/>
    </border>
    <border>
      <left style="thin">
        <color auto="1"/>
      </left>
      <right style="thin">
        <color auto="1"/>
      </right>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ck">
        <color auto="1"/>
      </left>
      <right/>
      <top/>
      <bottom style="thick">
        <color auto="1"/>
      </bottom>
      <diagonal/>
    </border>
    <border>
      <left/>
      <right/>
      <top style="thin">
        <color auto="1"/>
      </top>
      <bottom/>
      <diagonal/>
    </border>
    <border>
      <left/>
      <right style="thick">
        <color auto="1"/>
      </right>
      <top/>
      <bottom style="thin">
        <color auto="1"/>
      </bottom>
      <diagonal/>
    </border>
    <border>
      <left/>
      <right style="thin">
        <color auto="1"/>
      </right>
      <top/>
      <bottom style="thick">
        <color auto="1"/>
      </bottom>
      <diagonal/>
    </border>
    <border>
      <left style="thin">
        <color auto="1"/>
      </left>
      <right/>
      <top/>
      <bottom/>
      <diagonal/>
    </border>
    <border>
      <left style="thin">
        <color auto="1"/>
      </left>
      <right/>
      <top/>
      <bottom style="thick">
        <color auto="1"/>
      </bottom>
      <diagonal/>
    </border>
    <border>
      <left style="thick">
        <color auto="1"/>
      </left>
      <right style="thin">
        <color auto="1"/>
      </right>
      <top/>
      <bottom/>
      <diagonal/>
    </border>
    <border>
      <left style="thick">
        <color auto="1"/>
      </left>
      <right style="thin">
        <color auto="1"/>
      </right>
      <top/>
      <bottom style="thick">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style="double">
        <color auto="1"/>
      </left>
      <right style="double">
        <color auto="1"/>
      </right>
      <top style="thin">
        <color auto="1"/>
      </top>
      <bottom style="thin">
        <color auto="1"/>
      </bottom>
      <diagonal/>
    </border>
    <border>
      <left style="thin">
        <color auto="1"/>
      </left>
      <right style="thick">
        <color auto="1"/>
      </right>
      <top/>
      <bottom/>
      <diagonal/>
    </border>
    <border>
      <left style="thin">
        <color auto="1"/>
      </left>
      <right style="thick">
        <color auto="1"/>
      </right>
      <top/>
      <bottom style="thick">
        <color auto="1"/>
      </bottom>
      <diagonal/>
    </border>
  </borders>
  <cellStyleXfs count="3">
    <xf numFmtId="0" fontId="0" fillId="0" borderId="0"/>
    <xf numFmtId="43" fontId="14" fillId="0" borderId="0" applyFont="0" applyFill="0" applyBorder="0" applyAlignment="0" applyProtection="0"/>
    <xf numFmtId="0" fontId="15" fillId="0" borderId="0" applyNumberFormat="0" applyFill="0" applyBorder="0" applyAlignment="0" applyProtection="0"/>
  </cellStyleXfs>
  <cellXfs count="138">
    <xf numFmtId="0" fontId="0" fillId="0" borderId="0" xfId="0"/>
    <xf numFmtId="0" fontId="0" fillId="0" borderId="1" xfId="0" applyBorder="1"/>
    <xf numFmtId="0" fontId="4" fillId="2" borderId="2" xfId="0" applyFont="1" applyFill="1" applyBorder="1"/>
    <xf numFmtId="0" fontId="1" fillId="2" borderId="2" xfId="0" applyFont="1" applyFill="1" applyBorder="1"/>
    <xf numFmtId="0" fontId="3" fillId="3" borderId="5" xfId="0" applyFont="1" applyFill="1" applyBorder="1"/>
    <xf numFmtId="0" fontId="2" fillId="3" borderId="4" xfId="0" applyFont="1" applyFill="1" applyBorder="1"/>
    <xf numFmtId="0" fontId="0" fillId="0" borderId="6" xfId="0" applyBorder="1"/>
    <xf numFmtId="0" fontId="0" fillId="0" borderId="0" xfId="0" applyAlignment="1">
      <alignment horizontal="center"/>
    </xf>
    <xf numFmtId="0" fontId="0" fillId="0" borderId="2" xfId="0" applyBorder="1" applyAlignment="1">
      <alignment horizontal="center"/>
    </xf>
    <xf numFmtId="0" fontId="6" fillId="0" borderId="0" xfId="0" applyFont="1"/>
    <xf numFmtId="0" fontId="7" fillId="0" borderId="11" xfId="0" applyFont="1" applyBorder="1" applyAlignment="1">
      <alignment horizontal="center"/>
    </xf>
    <xf numFmtId="0" fontId="8" fillId="7" borderId="4" xfId="0" applyFont="1" applyFill="1" applyBorder="1"/>
    <xf numFmtId="0" fontId="9" fillId="7" borderId="4" xfId="0" applyFont="1" applyFill="1" applyBorder="1"/>
    <xf numFmtId="0" fontId="11" fillId="7" borderId="4" xfId="0" applyFont="1" applyFill="1" applyBorder="1"/>
    <xf numFmtId="0" fontId="12" fillId="6" borderId="2" xfId="0" applyFont="1" applyFill="1" applyBorder="1" applyAlignment="1">
      <alignment horizontal="center"/>
    </xf>
    <xf numFmtId="16" fontId="12" fillId="6" borderId="2" xfId="0" applyNumberFormat="1" applyFont="1" applyFill="1" applyBorder="1" applyAlignment="1">
      <alignment horizontal="center"/>
    </xf>
    <xf numFmtId="0" fontId="0" fillId="0" borderId="0" xfId="0" applyBorder="1"/>
    <xf numFmtId="0" fontId="13" fillId="0" borderId="3" xfId="0" applyFont="1" applyBorder="1" applyAlignment="1">
      <alignment horizontal="center"/>
    </xf>
    <xf numFmtId="0" fontId="5" fillId="3" borderId="0" xfId="0" applyFont="1" applyFill="1" applyBorder="1"/>
    <xf numFmtId="0" fontId="4" fillId="2" borderId="0" xfId="0" applyFont="1" applyFill="1" applyBorder="1"/>
    <xf numFmtId="0" fontId="4" fillId="9" borderId="1" xfId="0" applyFont="1" applyFill="1" applyBorder="1"/>
    <xf numFmtId="0" fontId="0" fillId="9" borderId="1" xfId="0" applyFill="1" applyBorder="1"/>
    <xf numFmtId="0" fontId="0" fillId="11" borderId="0" xfId="0" applyFill="1"/>
    <xf numFmtId="0" fontId="0" fillId="12" borderId="0" xfId="0" applyFill="1"/>
    <xf numFmtId="0" fontId="0" fillId="0" borderId="14" xfId="0" applyBorder="1"/>
    <xf numFmtId="0" fontId="0" fillId="9" borderId="15" xfId="0" applyFill="1" applyBorder="1"/>
    <xf numFmtId="0" fontId="0" fillId="11" borderId="17" xfId="0" applyFill="1" applyBorder="1"/>
    <xf numFmtId="0" fontId="0" fillId="0" borderId="17" xfId="0" applyBorder="1"/>
    <xf numFmtId="0" fontId="0" fillId="11" borderId="16" xfId="0" applyFill="1" applyBorder="1"/>
    <xf numFmtId="0" fontId="0" fillId="0" borderId="16" xfId="0" applyBorder="1"/>
    <xf numFmtId="0" fontId="0" fillId="0" borderId="18" xfId="0" applyBorder="1"/>
    <xf numFmtId="0" fontId="4" fillId="10" borderId="5" xfId="0" applyFont="1" applyFill="1" applyBorder="1"/>
    <xf numFmtId="9" fontId="0" fillId="10" borderId="4" xfId="0" applyNumberFormat="1" applyFill="1" applyBorder="1"/>
    <xf numFmtId="0" fontId="0" fillId="10" borderId="4" xfId="0" applyFill="1" applyBorder="1"/>
    <xf numFmtId="0" fontId="0" fillId="10" borderId="20" xfId="0" applyFill="1" applyBorder="1"/>
    <xf numFmtId="0" fontId="0" fillId="10" borderId="19" xfId="0" applyFill="1" applyBorder="1"/>
    <xf numFmtId="0" fontId="0" fillId="5" borderId="1" xfId="0" applyFill="1" applyBorder="1"/>
    <xf numFmtId="9" fontId="0" fillId="5" borderId="19" xfId="0" applyNumberFormat="1" applyFill="1" applyBorder="1"/>
    <xf numFmtId="0" fontId="0" fillId="14" borderId="0" xfId="0" applyFill="1" applyBorder="1"/>
    <xf numFmtId="0" fontId="0" fillId="14" borderId="22" xfId="0" applyFill="1" applyBorder="1"/>
    <xf numFmtId="0" fontId="0" fillId="14" borderId="0" xfId="0" applyFill="1"/>
    <xf numFmtId="0" fontId="0" fillId="14" borderId="14" xfId="0" applyFill="1" applyBorder="1"/>
    <xf numFmtId="45" fontId="0" fillId="12" borderId="17" xfId="0" applyNumberFormat="1" applyFill="1" applyBorder="1"/>
    <xf numFmtId="45" fontId="0" fillId="12" borderId="16" xfId="0" applyNumberFormat="1" applyFill="1" applyBorder="1"/>
    <xf numFmtId="45" fontId="0" fillId="12" borderId="18" xfId="0" applyNumberFormat="1" applyFill="1" applyBorder="1"/>
    <xf numFmtId="45" fontId="0" fillId="13" borderId="19" xfId="0" applyNumberFormat="1" applyFill="1" applyBorder="1"/>
    <xf numFmtId="21" fontId="0" fillId="13" borderId="1" xfId="0" applyNumberFormat="1" applyFill="1" applyBorder="1"/>
    <xf numFmtId="0" fontId="8" fillId="3" borderId="4" xfId="0" applyFont="1" applyFill="1" applyBorder="1"/>
    <xf numFmtId="0" fontId="8" fillId="2" borderId="5" xfId="0" applyFont="1" applyFill="1" applyBorder="1"/>
    <xf numFmtId="0" fontId="0" fillId="2" borderId="2" xfId="0" applyFill="1" applyBorder="1"/>
    <xf numFmtId="0" fontId="0" fillId="2" borderId="23" xfId="0" applyFill="1" applyBorder="1"/>
    <xf numFmtId="0" fontId="7" fillId="15" borderId="12" xfId="0" applyFont="1" applyFill="1" applyBorder="1"/>
    <xf numFmtId="0" fontId="0" fillId="15" borderId="1" xfId="0" applyFill="1" applyBorder="1"/>
    <xf numFmtId="0" fontId="0" fillId="15" borderId="3" xfId="0" applyFill="1" applyBorder="1"/>
    <xf numFmtId="0" fontId="7" fillId="15" borderId="13" xfId="0" applyFont="1" applyFill="1" applyBorder="1"/>
    <xf numFmtId="0" fontId="0" fillId="15" borderId="0" xfId="0" applyFill="1" applyBorder="1"/>
    <xf numFmtId="9" fontId="0" fillId="15" borderId="2" xfId="0" applyNumberFormat="1" applyFill="1" applyBorder="1"/>
    <xf numFmtId="0" fontId="7" fillId="15" borderId="21" xfId="0" applyFont="1" applyFill="1" applyBorder="1"/>
    <xf numFmtId="0" fontId="0" fillId="15" borderId="4" xfId="0" applyFill="1" applyBorder="1"/>
    <xf numFmtId="9" fontId="0" fillId="15" borderId="5" xfId="0" applyNumberFormat="1" applyFill="1" applyBorder="1"/>
    <xf numFmtId="9" fontId="0" fillId="0" borderId="6" xfId="0" applyNumberFormat="1" applyBorder="1"/>
    <xf numFmtId="0" fontId="0" fillId="0" borderId="0" xfId="0" applyFill="1" applyBorder="1"/>
    <xf numFmtId="9" fontId="0" fillId="16" borderId="0" xfId="0" applyNumberFormat="1" applyFill="1"/>
    <xf numFmtId="45" fontId="0" fillId="5" borderId="7" xfId="0" applyNumberFormat="1" applyFill="1" applyBorder="1"/>
    <xf numFmtId="45" fontId="0" fillId="4" borderId="7" xfId="0" applyNumberFormat="1" applyFill="1" applyBorder="1"/>
    <xf numFmtId="0" fontId="0" fillId="0" borderId="0" xfId="0" applyNumberFormat="1" applyAlignment="1">
      <alignment horizontal="right" shrinkToFit="1"/>
    </xf>
    <xf numFmtId="0" fontId="15" fillId="0" borderId="9" xfId="2" applyBorder="1" applyAlignment="1">
      <alignment horizontal="left"/>
    </xf>
    <xf numFmtId="0" fontId="0" fillId="0" borderId="9" xfId="0" applyBorder="1" applyAlignment="1">
      <alignment horizontal="left"/>
    </xf>
    <xf numFmtId="0" fontId="0" fillId="0" borderId="9" xfId="0" applyBorder="1" applyAlignment="1">
      <alignment horizontal="left" wrapText="1"/>
    </xf>
    <xf numFmtId="164" fontId="0" fillId="0" borderId="9" xfId="0" applyNumberFormat="1" applyBorder="1" applyAlignment="1">
      <alignment horizontal="left" wrapText="1"/>
    </xf>
    <xf numFmtId="0" fontId="0" fillId="0" borderId="9" xfId="1" applyNumberFormat="1" applyFont="1" applyBorder="1" applyAlignment="1">
      <alignment horizontal="left"/>
    </xf>
    <xf numFmtId="0" fontId="6" fillId="0" borderId="4" xfId="0" applyFont="1" applyBorder="1"/>
    <xf numFmtId="0" fontId="0" fillId="17" borderId="0" xfId="0" applyFill="1"/>
    <xf numFmtId="0" fontId="0" fillId="17" borderId="16" xfId="0" applyFill="1" applyBorder="1"/>
    <xf numFmtId="0" fontId="0" fillId="18" borderId="16" xfId="0" applyFill="1" applyBorder="1"/>
    <xf numFmtId="0" fontId="0" fillId="18" borderId="0" xfId="0" applyFill="1"/>
    <xf numFmtId="0" fontId="0" fillId="0" borderId="27" xfId="0" applyBorder="1"/>
    <xf numFmtId="0" fontId="0" fillId="17" borderId="0" xfId="0" applyFill="1" applyAlignment="1">
      <alignment horizontal="center"/>
    </xf>
    <xf numFmtId="0" fontId="0" fillId="18" borderId="16" xfId="0" applyFill="1" applyBorder="1" applyAlignment="1">
      <alignment horizontal="center"/>
    </xf>
    <xf numFmtId="0" fontId="0" fillId="17" borderId="29" xfId="0" applyFill="1" applyBorder="1" applyAlignment="1">
      <alignment horizontal="center"/>
    </xf>
    <xf numFmtId="0" fontId="0" fillId="18" borderId="30" xfId="0" applyFill="1" applyBorder="1" applyAlignment="1">
      <alignment horizontal="center"/>
    </xf>
    <xf numFmtId="0" fontId="0" fillId="14" borderId="16" xfId="0" applyFill="1" applyBorder="1"/>
    <xf numFmtId="0" fontId="0" fillId="14" borderId="31" xfId="0" applyFill="1" applyBorder="1"/>
    <xf numFmtId="0" fontId="0" fillId="14" borderId="32" xfId="0" applyFill="1" applyBorder="1"/>
    <xf numFmtId="0" fontId="0" fillId="14" borderId="33" xfId="0" applyFill="1" applyBorder="1"/>
    <xf numFmtId="0" fontId="0" fillId="19" borderId="7" xfId="0" applyFill="1" applyBorder="1"/>
    <xf numFmtId="0" fontId="17" fillId="14" borderId="10" xfId="0" applyFont="1" applyFill="1" applyBorder="1" applyAlignment="1">
      <alignment horizontal="center"/>
    </xf>
    <xf numFmtId="0" fontId="17" fillId="14" borderId="0" xfId="0" applyFont="1" applyFill="1" applyBorder="1" applyAlignment="1">
      <alignment horizontal="center"/>
    </xf>
    <xf numFmtId="0" fontId="7" fillId="6" borderId="2" xfId="0" applyFont="1" applyFill="1" applyBorder="1" applyAlignment="1">
      <alignment horizontal="center"/>
    </xf>
    <xf numFmtId="0" fontId="10" fillId="8" borderId="0" xfId="0" applyFont="1" applyFill="1" applyBorder="1" applyAlignment="1">
      <alignment horizontal="left"/>
    </xf>
    <xf numFmtId="45" fontId="0" fillId="0" borderId="0" xfId="0" applyNumberFormat="1"/>
    <xf numFmtId="0" fontId="0" fillId="20" borderId="2" xfId="0" applyFill="1" applyBorder="1"/>
    <xf numFmtId="0" fontId="0" fillId="20" borderId="0" xfId="0" applyFill="1"/>
    <xf numFmtId="9" fontId="0" fillId="20" borderId="0" xfId="0" applyNumberFormat="1" applyFill="1"/>
    <xf numFmtId="0" fontId="0" fillId="20" borderId="23" xfId="0" applyFill="1" applyBorder="1"/>
    <xf numFmtId="0" fontId="0" fillId="20" borderId="6" xfId="0" applyFill="1" applyBorder="1"/>
    <xf numFmtId="9" fontId="0" fillId="20" borderId="6" xfId="0" applyNumberFormat="1" applyFill="1" applyBorder="1"/>
    <xf numFmtId="0" fontId="19" fillId="7" borderId="4" xfId="2" applyFont="1" applyFill="1" applyBorder="1"/>
    <xf numFmtId="45" fontId="12" fillId="14" borderId="34" xfId="0" applyNumberFormat="1" applyFont="1" applyFill="1" applyBorder="1"/>
    <xf numFmtId="45" fontId="12" fillId="14" borderId="29" xfId="0" applyNumberFormat="1" applyFont="1" applyFill="1" applyBorder="1"/>
    <xf numFmtId="45" fontId="12" fillId="14" borderId="8" xfId="0" applyNumberFormat="1" applyFont="1" applyFill="1" applyBorder="1"/>
    <xf numFmtId="45" fontId="12" fillId="14" borderId="0" xfId="0" applyNumberFormat="1" applyFont="1" applyFill="1" applyBorder="1"/>
    <xf numFmtId="0" fontId="0" fillId="0" borderId="9" xfId="1" applyNumberFormat="1" applyFont="1" applyBorder="1" applyAlignment="1">
      <alignment horizontal="left" wrapText="1"/>
    </xf>
    <xf numFmtId="0" fontId="18" fillId="0" borderId="9" xfId="2" applyFont="1" applyBorder="1" applyAlignment="1">
      <alignment horizontal="left" wrapText="1"/>
    </xf>
    <xf numFmtId="0" fontId="15" fillId="0" borderId="9" xfId="2" applyBorder="1" applyAlignment="1">
      <alignment horizontal="left" wrapText="1"/>
    </xf>
    <xf numFmtId="0" fontId="0" fillId="0" borderId="9" xfId="0" applyBorder="1"/>
    <xf numFmtId="0" fontId="0" fillId="0" borderId="25" xfId="0" applyBorder="1" applyAlignment="1"/>
    <xf numFmtId="0" fontId="15" fillId="0" borderId="0" xfId="2"/>
    <xf numFmtId="0" fontId="0" fillId="0" borderId="9" xfId="0" applyBorder="1" applyAlignment="1">
      <alignment horizontal="center" wrapText="1"/>
    </xf>
    <xf numFmtId="0" fontId="0" fillId="0" borderId="25" xfId="0" applyFill="1" applyBorder="1" applyAlignment="1"/>
    <xf numFmtId="0" fontId="0" fillId="0" borderId="9" xfId="0" applyBorder="1" applyAlignment="1">
      <alignment wrapText="1"/>
    </xf>
    <xf numFmtId="0" fontId="7" fillId="0" borderId="9" xfId="0" applyFont="1" applyBorder="1" applyAlignment="1">
      <alignment wrapText="1"/>
    </xf>
    <xf numFmtId="0" fontId="21" fillId="7" borderId="4" xfId="2" applyFont="1" applyFill="1" applyBorder="1"/>
    <xf numFmtId="0" fontId="18" fillId="0" borderId="9" xfId="2" applyFont="1" applyBorder="1" applyAlignment="1">
      <alignment horizontal="left"/>
    </xf>
    <xf numFmtId="0" fontId="1" fillId="0" borderId="0" xfId="0" applyFont="1"/>
    <xf numFmtId="0" fontId="0" fillId="0" borderId="0" xfId="0" applyAlignment="1">
      <alignment wrapText="1"/>
    </xf>
    <xf numFmtId="0" fontId="22" fillId="0" borderId="0" xfId="0" applyFont="1"/>
    <xf numFmtId="0" fontId="15" fillId="7" borderId="4" xfId="2" applyFill="1" applyBorder="1"/>
    <xf numFmtId="0" fontId="16" fillId="14" borderId="16" xfId="0" applyFont="1" applyFill="1" applyBorder="1" applyAlignment="1">
      <alignment horizontal="center" textRotation="90" wrapText="1"/>
    </xf>
    <xf numFmtId="0" fontId="16" fillId="14" borderId="18" xfId="0" applyFont="1" applyFill="1" applyBorder="1" applyAlignment="1">
      <alignment horizontal="center" textRotation="90" wrapText="1"/>
    </xf>
    <xf numFmtId="0" fontId="16" fillId="14" borderId="14" xfId="0" applyFont="1" applyFill="1" applyBorder="1" applyAlignment="1">
      <alignment horizontal="center" textRotation="90" wrapText="1"/>
    </xf>
    <xf numFmtId="0" fontId="16" fillId="14" borderId="24" xfId="0" applyFont="1" applyFill="1" applyBorder="1" applyAlignment="1">
      <alignment horizontal="center" textRotation="90" wrapText="1"/>
    </xf>
    <xf numFmtId="0" fontId="16" fillId="14" borderId="25" xfId="0" applyFont="1" applyFill="1" applyBorder="1" applyAlignment="1">
      <alignment horizontal="center" textRotation="90" wrapText="1"/>
    </xf>
    <xf numFmtId="0" fontId="16" fillId="14" borderId="26" xfId="0" applyFont="1" applyFill="1" applyBorder="1" applyAlignment="1">
      <alignment horizontal="center" textRotation="90" wrapText="1"/>
    </xf>
    <xf numFmtId="0" fontId="16" fillId="0" borderId="16" xfId="0" applyFont="1" applyBorder="1" applyAlignment="1">
      <alignment horizontal="center" textRotation="90" wrapText="1"/>
    </xf>
    <xf numFmtId="0" fontId="16" fillId="0" borderId="18" xfId="0" applyFont="1" applyBorder="1" applyAlignment="1">
      <alignment horizontal="center" textRotation="90" wrapText="1"/>
    </xf>
    <xf numFmtId="0" fontId="16" fillId="0" borderId="27" xfId="0" applyFont="1" applyBorder="1" applyAlignment="1">
      <alignment horizontal="center" textRotation="90" wrapText="1"/>
    </xf>
    <xf numFmtId="0" fontId="16" fillId="0" borderId="28" xfId="0" applyFont="1" applyBorder="1" applyAlignment="1">
      <alignment horizontal="center" textRotation="90" wrapText="1"/>
    </xf>
    <xf numFmtId="0" fontId="16" fillId="0" borderId="25" xfId="0" applyFont="1" applyBorder="1" applyAlignment="1">
      <alignment horizontal="center" textRotation="90" wrapText="1"/>
    </xf>
    <xf numFmtId="0" fontId="16" fillId="0" borderId="26" xfId="0" applyFont="1" applyBorder="1" applyAlignment="1">
      <alignment horizontal="center" textRotation="90" wrapText="1"/>
    </xf>
    <xf numFmtId="0" fontId="16" fillId="0" borderId="0" xfId="0" applyFont="1" applyBorder="1" applyAlignment="1">
      <alignment horizontal="center" textRotation="90" wrapText="1"/>
    </xf>
    <xf numFmtId="0" fontId="16" fillId="0" borderId="4" xfId="0" applyFont="1" applyBorder="1" applyAlignment="1">
      <alignment horizontal="center" textRotation="90" wrapText="1"/>
    </xf>
    <xf numFmtId="0" fontId="0" fillId="0" borderId="12" xfId="0" applyBorder="1" applyAlignment="1">
      <alignment horizontal="center" wrapText="1"/>
    </xf>
    <xf numFmtId="0" fontId="0" fillId="0" borderId="13" xfId="0" applyBorder="1" applyAlignment="1">
      <alignment horizontal="center" wrapText="1"/>
    </xf>
    <xf numFmtId="0" fontId="16" fillId="0" borderId="14" xfId="0" applyFont="1" applyBorder="1" applyAlignment="1">
      <alignment horizontal="center" textRotation="90" wrapText="1"/>
    </xf>
    <xf numFmtId="0" fontId="16" fillId="0" borderId="24" xfId="0" applyFont="1" applyBorder="1" applyAlignment="1">
      <alignment horizontal="center" textRotation="90" wrapText="1"/>
    </xf>
    <xf numFmtId="0" fontId="16" fillId="14" borderId="35" xfId="0" applyFont="1" applyFill="1" applyBorder="1" applyAlignment="1">
      <alignment horizontal="center" textRotation="90" wrapText="1"/>
    </xf>
    <xf numFmtId="0" fontId="16" fillId="14" borderId="36" xfId="0" applyFont="1" applyFill="1" applyBorder="1" applyAlignment="1">
      <alignment horizontal="center" textRotation="90" wrapText="1"/>
    </xf>
  </cellXfs>
  <cellStyles count="3">
    <cellStyle name="Erotin" xfId="1" builtinId="3"/>
    <cellStyle name="Hyperlinkki" xfId="2" builtinId="8"/>
    <cellStyle name="Normaali" xfId="0" builtinId="0"/>
  </cellStyles>
  <dxfs count="162">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theme="0"/>
        </patternFill>
      </fill>
    </dxf>
    <dxf>
      <fill>
        <patternFill patternType="solid">
          <fgColor indexed="64"/>
          <bgColor theme="0"/>
        </patternFill>
      </fill>
      <border diagonalUp="0" diagonalDown="0">
        <left style="double">
          <color auto="1"/>
        </left>
        <right style="double">
          <color auto="1"/>
        </right>
        <top/>
        <bottom/>
        <vertical/>
        <horizontal/>
      </border>
    </dxf>
    <dxf>
      <border diagonalUp="0" diagonalDown="0">
        <left style="thick">
          <color auto="1"/>
        </left>
        <right style="double">
          <color auto="1"/>
        </right>
        <top/>
        <bottom/>
        <vertical/>
        <horizontal/>
      </border>
    </dxf>
    <dxf>
      <fill>
        <gradientFill degree="180">
          <stop position="0">
            <color theme="0"/>
          </stop>
          <stop position="1">
            <color rgb="FF92D050"/>
          </stop>
        </gradientFill>
      </fill>
      <alignment horizontal="center" vertical="bottom" textRotation="0" wrapText="0" indent="0" relativeIndent="255" justifyLastLine="0" shrinkToFit="0" readingOrder="0"/>
      <border diagonalUp="0" diagonalDown="0">
        <left/>
        <right style="thick">
          <color auto="1"/>
        </right>
        <top/>
        <bottom/>
        <vertical/>
        <horizontal/>
      </border>
    </dxf>
    <dxf>
      <border outline="0">
        <right style="thick">
          <color auto="1"/>
        </right>
      </border>
    </dxf>
    <dxf>
      <border outline="0">
        <bottom style="thick">
          <color auto="1"/>
        </bottom>
      </border>
    </dxf>
    <dxf>
      <fill>
        <patternFill patternType="solid">
          <fgColor indexed="64"/>
          <bgColor rgb="FF00B0F0"/>
        </patternFill>
      </fill>
      <border diagonalUp="0" diagonalDown="0" outline="0">
        <left style="thin">
          <color auto="1"/>
        </left>
        <right style="thin">
          <color auto="1"/>
        </right>
        <top/>
        <bottom/>
      </border>
    </dxf>
    <dxf>
      <numFmt numFmtId="0" formatCode="General"/>
      <fill>
        <patternFill patternType="solid">
          <fgColor indexed="64"/>
          <bgColor rgb="FF00B0F0"/>
        </patternFill>
      </fill>
      <border diagonalUp="0" diagonalDown="0">
        <left style="thin">
          <color auto="1"/>
        </left>
        <right style="thin">
          <color auto="1"/>
        </right>
        <top/>
        <bottom style="thick">
          <color auto="1"/>
        </bottom>
        <vertical/>
        <horizontal/>
      </border>
    </dxf>
    <dxf>
      <numFmt numFmtId="0" formatCode="General"/>
    </dxf>
    <dxf>
      <numFmt numFmtId="0" formatCode="General"/>
    </dxf>
    <dxf>
      <numFmt numFmtId="0" formatCode="General"/>
    </dxf>
    <dxf>
      <border outline="0">
        <left style="thick">
          <color auto="1"/>
        </left>
        <top style="thick">
          <color auto="1"/>
        </top>
        <bottom style="thick">
          <color auto="1"/>
        </bottom>
      </border>
    </dxf>
  </dxfs>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fi-FI"/>
              <a:t>virheen tyyppi</a:t>
            </a:r>
          </a:p>
        </c:rich>
      </c:tx>
      <c:layout>
        <c:manualLayout>
          <c:xMode val="edge"/>
          <c:yMode val="edge"/>
          <c:x val="0.33678463163359912"/>
          <c:y val="3.2863861914111198E-2"/>
        </c:manualLayout>
      </c:layout>
    </c:title>
    <c:view3D>
      <c:perspective val="30"/>
    </c:view3D>
    <c:plotArea>
      <c:layout/>
      <c:bar3DChart>
        <c:barDir val="col"/>
        <c:grouping val="clustered"/>
        <c:ser>
          <c:idx val="0"/>
          <c:order val="0"/>
          <c:tx>
            <c:v>kartanluku virhe</c:v>
          </c:tx>
          <c:val>
            <c:numRef>
              <c:f>yhteenveto!$B$34</c:f>
              <c:numCache>
                <c:formatCode>0\ %</c:formatCode>
                <c:ptCount val="1"/>
                <c:pt idx="0">
                  <c:v>9.4117647058823528E-2</c:v>
                </c:pt>
              </c:numCache>
            </c:numRef>
          </c:val>
        </c:ser>
        <c:ser>
          <c:idx val="1"/>
          <c:order val="1"/>
          <c:tx>
            <c:v>samaistus</c:v>
          </c:tx>
          <c:val>
            <c:numRef>
              <c:f>yhteenveto!$C$34</c:f>
              <c:numCache>
                <c:formatCode>0\ %</c:formatCode>
                <c:ptCount val="1"/>
                <c:pt idx="0">
                  <c:v>7.0588235294117646E-2</c:v>
                </c:pt>
              </c:numCache>
            </c:numRef>
          </c:val>
        </c:ser>
        <c:ser>
          <c:idx val="2"/>
          <c:order val="2"/>
          <c:tx>
            <c:v>rastinotto</c:v>
          </c:tx>
          <c:val>
            <c:numRef>
              <c:f>yhteenveto!$D$34</c:f>
              <c:numCache>
                <c:formatCode>0\ %</c:formatCode>
                <c:ptCount val="1"/>
                <c:pt idx="0">
                  <c:v>0.18823529411764706</c:v>
                </c:pt>
              </c:numCache>
            </c:numRef>
          </c:val>
        </c:ser>
        <c:ser>
          <c:idx val="3"/>
          <c:order val="3"/>
          <c:tx>
            <c:v>lähtösuunta</c:v>
          </c:tx>
          <c:val>
            <c:numRef>
              <c:f>yhteenveto!$E$34</c:f>
              <c:numCache>
                <c:formatCode>0\ %</c:formatCode>
                <c:ptCount val="1"/>
                <c:pt idx="0">
                  <c:v>0.18823529411764706</c:v>
                </c:pt>
              </c:numCache>
            </c:numRef>
          </c:val>
        </c:ser>
        <c:ser>
          <c:idx val="4"/>
          <c:order val="4"/>
          <c:tx>
            <c:v>reitinvalinta</c:v>
          </c:tx>
          <c:val>
            <c:numRef>
              <c:f>yhteenveto!$F$34</c:f>
              <c:numCache>
                <c:formatCode>0\ %</c:formatCode>
                <c:ptCount val="1"/>
                <c:pt idx="0">
                  <c:v>0.14117647058823529</c:v>
                </c:pt>
              </c:numCache>
            </c:numRef>
          </c:val>
        </c:ser>
        <c:ser>
          <c:idx val="5"/>
          <c:order val="5"/>
          <c:tx>
            <c:v>isompivirhe</c:v>
          </c:tx>
          <c:val>
            <c:numRef>
              <c:f>yhteenveto!$G$34</c:f>
              <c:numCache>
                <c:formatCode>0\ %</c:formatCode>
                <c:ptCount val="1"/>
                <c:pt idx="0">
                  <c:v>8.2352941176470587E-2</c:v>
                </c:pt>
              </c:numCache>
            </c:numRef>
          </c:val>
        </c:ser>
        <c:ser>
          <c:idx val="6"/>
          <c:order val="6"/>
          <c:tx>
            <c:v>liian kiire</c:v>
          </c:tx>
          <c:val>
            <c:numRef>
              <c:f>yhteenveto!$H$34</c:f>
              <c:numCache>
                <c:formatCode>0\ %</c:formatCode>
                <c:ptCount val="1"/>
                <c:pt idx="0">
                  <c:v>0.16470588235294117</c:v>
                </c:pt>
              </c:numCache>
            </c:numRef>
          </c:val>
        </c:ser>
        <c:ser>
          <c:idx val="7"/>
          <c:order val="7"/>
          <c:tx>
            <c:v>joku muu sekaantuminen</c:v>
          </c:tx>
          <c:val>
            <c:numRef>
              <c:f>yhteenveto!$I$34</c:f>
              <c:numCache>
                <c:formatCode>0\ %</c:formatCode>
                <c:ptCount val="1"/>
                <c:pt idx="0">
                  <c:v>7.0588235294117646E-2</c:v>
                </c:pt>
              </c:numCache>
            </c:numRef>
          </c:val>
        </c:ser>
        <c:shape val="box"/>
        <c:axId val="56724864"/>
        <c:axId val="56738944"/>
        <c:axId val="0"/>
      </c:bar3DChart>
      <c:catAx>
        <c:axId val="56724864"/>
        <c:scaling>
          <c:orientation val="minMax"/>
        </c:scaling>
        <c:delete val="1"/>
        <c:axPos val="b"/>
        <c:majorTickMark val="none"/>
        <c:tickLblPos val="none"/>
        <c:crossAx val="56738944"/>
        <c:crosses val="autoZero"/>
        <c:auto val="1"/>
        <c:lblAlgn val="ctr"/>
        <c:lblOffset val="100"/>
      </c:catAx>
      <c:valAx>
        <c:axId val="56738944"/>
        <c:scaling>
          <c:orientation val="minMax"/>
        </c:scaling>
        <c:axPos val="l"/>
        <c:majorGridlines/>
        <c:numFmt formatCode="0\ %" sourceLinked="1"/>
        <c:majorTickMark val="none"/>
        <c:tickLblPos val="nextTo"/>
        <c:crossAx val="56724864"/>
        <c:crosses val="autoZero"/>
        <c:crossBetween val="between"/>
      </c:valAx>
    </c:plotArea>
    <c:legend>
      <c:legendPos val="r"/>
      <c:layout/>
    </c:legend>
    <c:plotVisOnly val="1"/>
    <c:dispBlanksAs val="gap"/>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fi-FI"/>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i-FI"/>
  <c:chart>
    <c:title>
      <c:tx>
        <c:rich>
          <a:bodyPr/>
          <a:lstStyle/>
          <a:p>
            <a:pPr>
              <a:defRPr/>
            </a:pPr>
            <a:r>
              <a:rPr lang="en-US"/>
              <a:t>onnistumis prosentti</a:t>
            </a:r>
          </a:p>
        </c:rich>
      </c:tx>
      <c:layout>
        <c:manualLayout>
          <c:xMode val="edge"/>
          <c:yMode val="edge"/>
          <c:x val="0.19934442183491141"/>
          <c:y val="3.4782624572691809E-2"/>
        </c:manualLayout>
      </c:layout>
    </c:title>
    <c:view3D>
      <c:rotX val="30"/>
      <c:perspective val="30"/>
    </c:view3D>
    <c:plotArea>
      <c:layout>
        <c:manualLayout>
          <c:layoutTarget val="inner"/>
          <c:xMode val="edge"/>
          <c:yMode val="edge"/>
          <c:x val="0.18194818198515331"/>
          <c:y val="0.15111888791678821"/>
          <c:w val="0.68801752166634056"/>
          <c:h val="0.81264353892103014"/>
        </c:manualLayout>
      </c:layout>
      <c:pie3DChart>
        <c:varyColors val="1"/>
        <c:ser>
          <c:idx val="0"/>
          <c:order val="0"/>
          <c:explosion val="105"/>
          <c:dLbls>
            <c:dLbl>
              <c:idx val="0"/>
              <c:layout/>
              <c:tx>
                <c:rich>
                  <a:bodyPr/>
                  <a:lstStyle/>
                  <a:p>
                    <a:r>
                      <a:rPr lang="en-US"/>
                      <a:t>onnistuneet</a:t>
                    </a:r>
                  </a:p>
                </c:rich>
              </c:tx>
              <c:showVal val="1"/>
              <c:showSerName val="1"/>
            </c:dLbl>
            <c:dLbl>
              <c:idx val="1"/>
              <c:layout/>
              <c:tx>
                <c:rich>
                  <a:bodyPr/>
                  <a:lstStyle/>
                  <a:p>
                    <a:r>
                      <a:rPr lang="en-US"/>
                      <a:t>epäonnistuneet </a:t>
                    </a:r>
                  </a:p>
                </c:rich>
              </c:tx>
              <c:showVal val="1"/>
            </c:dLbl>
            <c:delete val="1"/>
          </c:dLbls>
          <c:val>
            <c:numRef>
              <c:f>(onnistumisprosentti!$G$9,onnistumisprosentti!$G$10)</c:f>
              <c:numCache>
                <c:formatCode>0\ %</c:formatCode>
                <c:ptCount val="2"/>
                <c:pt idx="0">
                  <c:v>0.78451178451178449</c:v>
                </c:pt>
                <c:pt idx="1">
                  <c:v>0.21548821548821548</c:v>
                </c:pt>
              </c:numCache>
            </c:numRef>
          </c:val>
        </c:ser>
      </c:pie3DChart>
    </c:plotArea>
    <c:plotVisOnly val="1"/>
    <c:dispBlanksAs val="zero"/>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fi-FI"/>
    </a:p>
  </c:txPr>
  <c:printSettings>
    <c:headerFooter/>
    <c:pageMargins b="0.75000000000000167" l="0.70000000000000062" r="0.70000000000000062" t="0.75000000000000167"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295276</xdr:colOff>
      <xdr:row>7</xdr:row>
      <xdr:rowOff>19050</xdr:rowOff>
    </xdr:from>
    <xdr:to>
      <xdr:col>6</xdr:col>
      <xdr:colOff>28576</xdr:colOff>
      <xdr:row>8</xdr:row>
      <xdr:rowOff>66675</xdr:rowOff>
    </xdr:to>
    <xdr:sp macro="" textlink="">
      <xdr:nvSpPr>
        <xdr:cNvPr id="2" name="Tekstiruutu 1"/>
        <xdr:cNvSpPr txBox="1"/>
      </xdr:nvSpPr>
      <xdr:spPr>
        <a:xfrm>
          <a:off x="3019426" y="1562100"/>
          <a:ext cx="15811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t>sprinttejä ei lasketa...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23812</xdr:colOff>
      <xdr:row>1</xdr:row>
      <xdr:rowOff>28575</xdr:rowOff>
    </xdr:from>
    <xdr:to>
      <xdr:col>14</xdr:col>
      <xdr:colOff>171449</xdr:colOff>
      <xdr:row>14</xdr:row>
      <xdr:rowOff>76200</xdr:rowOff>
    </xdr:to>
    <xdr:graphicFrame macro="">
      <xdr:nvGraphicFramePr>
        <xdr:cNvPr id="2" name="Kaavi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14</xdr:row>
      <xdr:rowOff>95250</xdr:rowOff>
    </xdr:from>
    <xdr:to>
      <xdr:col>13</xdr:col>
      <xdr:colOff>581025</xdr:colOff>
      <xdr:row>30</xdr:row>
      <xdr:rowOff>133350</xdr:rowOff>
    </xdr:to>
    <xdr:graphicFrame macro="">
      <xdr:nvGraphicFramePr>
        <xdr:cNvPr id="3" name="Kaavi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8" name="Taulukko8" displayName="Taulukko8" ref="B2:J34" headerRowCount="0" totalsRowShown="0" tableBorderDxfId="161">
  <tableColumns count="9">
    <tableColumn id="1" name="Sarake1"/>
    <tableColumn id="2" name="Sarake2"/>
    <tableColumn id="3" name="Sarake3"/>
    <tableColumn id="4" name="Sarake4" dataDxfId="160"/>
    <tableColumn id="5" name="Sarake5"/>
    <tableColumn id="6" name="Sarake6"/>
    <tableColumn id="7" name="Sarake7" dataDxfId="159"/>
    <tableColumn id="8" name="Sarake8" dataDxfId="158"/>
    <tableColumn id="9" name="Sarake9" dataDxfId="157" totalsRowDxfId="156"/>
  </tableColumns>
  <tableStyleInfo name="TableStyleLight15" showFirstColumn="0" showLastColumn="0" showRowStripes="1" showColumnStripes="0"/>
</table>
</file>

<file path=xl/tables/table10.xml><?xml version="1.0" encoding="utf-8"?>
<table xmlns="http://schemas.openxmlformats.org/spreadsheetml/2006/main" id="12" name="Taulukko15678101113" displayName="Taulukko15678101113" ref="A1:D28" totalsRowShown="0" headerRowBorderDxfId="107" tableBorderDxfId="106">
  <tableColumns count="4">
    <tableColumn id="1" name="PVM 1.9" dataDxfId="105"/>
    <tableColumn id="2" name="KLL viesti ankkuri osuus" dataDxfId="104"/>
    <tableColumn id="4" name="SIJA:2" dataDxfId="103"/>
    <tableColumn id="5" name="ERO:+0.11" dataDxfId="102"/>
  </tableColumns>
  <tableStyleInfo name="TableStyleDark1" showFirstColumn="0" showLastColumn="0" showRowStripes="1" showColumnStripes="0"/>
</table>
</file>

<file path=xl/tables/table11.xml><?xml version="1.0" encoding="utf-8"?>
<table xmlns="http://schemas.openxmlformats.org/spreadsheetml/2006/main" id="11" name="Taulukko15678101112" displayName="Taulukko15678101112" ref="A1:D28" totalsRowShown="0" headerRowBorderDxfId="101" tableBorderDxfId="100">
  <tableColumns count="4">
    <tableColumn id="1" name="PVM 25.8" dataDxfId="99"/>
    <tableColumn id="2" name="SM pitkä karsinta (gps tiedostot)+reittihärveli" dataDxfId="98"/>
    <tableColumn id="4" name="SIJA:1" dataDxfId="97"/>
    <tableColumn id="5" name="ERO:-1:12" dataDxfId="96"/>
  </tableColumns>
  <tableStyleInfo name="TableStyleDark1" showFirstColumn="0" showLastColumn="0" showRowStripes="1" showColumnStripes="0"/>
</table>
</file>

<file path=xl/tables/table12.xml><?xml version="1.0" encoding="utf-8"?>
<table xmlns="http://schemas.openxmlformats.org/spreadsheetml/2006/main" id="9" name="Taulukko1567810" displayName="Taulukko1567810" ref="A1:D28" totalsRowShown="0" headerRowBorderDxfId="95" tableBorderDxfId="94">
  <tableColumns count="4">
    <tableColumn id="1" name="PVM 18.8" dataDxfId="93"/>
    <tableColumn id="2" name="Nuorten jukola osuus 7." dataDxfId="92"/>
    <tableColumn id="4" name="SIJA: 3" dataDxfId="91"/>
    <tableColumn id="5" name="ERO:+1:41" dataDxfId="90"/>
  </tableColumns>
  <tableStyleInfo name="TableStyleDark1" showFirstColumn="0" showLastColumn="0" showRowStripes="1" showColumnStripes="0"/>
</table>
</file>

<file path=xl/tables/table13.xml><?xml version="1.0" encoding="utf-8"?>
<table xmlns="http://schemas.openxmlformats.org/spreadsheetml/2006/main" id="4" name="Taulukko15" displayName="Taulukko15" ref="A1:D28" totalsRowShown="0" headerRowBorderDxfId="89" tableBorderDxfId="88">
  <tableColumns count="4">
    <tableColumn id="1" name="PVM 1.7.2012" dataDxfId="87"/>
    <tableColumn id="2" name="KISA: Kainuunrastiviikko 1pv H18" dataDxfId="86"/>
    <tableColumn id="4" name="SIJA: 1" dataDxfId="85"/>
    <tableColumn id="5" name="ERO:-1:05" dataDxfId="84"/>
  </tableColumns>
  <tableStyleInfo name="TableStyleDark1" showFirstColumn="0" showLastColumn="0" showRowStripes="1" showColumnStripes="0"/>
</table>
</file>

<file path=xl/tables/table14.xml><?xml version="1.0" encoding="utf-8"?>
<table xmlns="http://schemas.openxmlformats.org/spreadsheetml/2006/main" id="1" name="Taulukko1" displayName="Taulukko1" ref="A1:D28" totalsRowShown="0" headerRowBorderDxfId="83" tableBorderDxfId="82">
  <tableColumns count="4">
    <tableColumn id="1" name="PVM 17.6.2012" dataDxfId="81"/>
    <tableColumn id="2" name="KISA: Jukola 2012 osuus 6." dataDxfId="80"/>
    <tableColumn id="4" name="SIJA:114" dataDxfId="79"/>
    <tableColumn id="5" name="ERO:16:44" dataDxfId="78"/>
  </tableColumns>
  <tableStyleInfo name="TableStyleDark1" showFirstColumn="0" showLastColumn="0" showRowStripes="1" showColumnStripes="0"/>
</table>
</file>

<file path=xl/tables/table15.xml><?xml version="1.0" encoding="utf-8"?>
<table xmlns="http://schemas.openxmlformats.org/spreadsheetml/2006/main" id="6" name="Taulukko1567" displayName="Taulukko1567" ref="A1:D28" totalsRowShown="0" headerRowBorderDxfId="77" tableBorderDxfId="76">
  <tableColumns count="4">
    <tableColumn id="1" name="PVM 5.7.2012" dataDxfId="75"/>
    <tableColumn id="2" name="KISA: krv 3pv H18" dataDxfId="74"/>
    <tableColumn id="4" name="SIJA: 14" dataDxfId="73"/>
    <tableColumn id="5" name="ERO: 3:54" dataDxfId="72"/>
  </tableColumns>
  <tableStyleInfo name="TableStyleDark1" showFirstColumn="0" showLastColumn="0" showRowStripes="1" showColumnStripes="0"/>
</table>
</file>

<file path=xl/tables/table16.xml><?xml version="1.0" encoding="utf-8"?>
<table xmlns="http://schemas.openxmlformats.org/spreadsheetml/2006/main" id="5" name="Taulukko156" displayName="Taulukko156" ref="A1:D28" totalsRowShown="0" headerRowBorderDxfId="71" tableBorderDxfId="70">
  <tableColumns count="4">
    <tableColumn id="1" name="PVM 3.7.2012" dataDxfId="69"/>
    <tableColumn id="2" name="KISA: krv 2. pv H18" dataDxfId="68"/>
    <tableColumn id="4" name="SIJA: 2." dataDxfId="67"/>
    <tableColumn id="5" name="ERO: 8''" dataDxfId="66"/>
  </tableColumns>
  <tableStyleInfo name="TableStyleDark1" showFirstColumn="0" showLastColumn="0" showRowStripes="1" showColumnStripes="0"/>
</table>
</file>

<file path=xl/tables/table17.xml><?xml version="1.0" encoding="utf-8"?>
<table xmlns="http://schemas.openxmlformats.org/spreadsheetml/2006/main" id="23" name="Taulukko1567810111214162124" displayName="Taulukko1567810111214162124" ref="A1:D28" totalsRowShown="0" headerRowBorderDxfId="65" tableBorderDxfId="64">
  <tableColumns count="4">
    <tableColumn id="1" name="PVM 3.6" dataDxfId="63"/>
    <tableColumn id="2" name="KISA: sm sprintti karsinta" dataDxfId="62"/>
    <tableColumn id="4" name="SIJA:2." dataDxfId="61"/>
    <tableColumn id="5" name="ERO: 0:08" dataDxfId="60"/>
  </tableColumns>
  <tableStyleInfo name="TableStyleDark1" showFirstColumn="0" showLastColumn="0" showRowStripes="1" showColumnStripes="0"/>
</table>
</file>

<file path=xl/tables/table18.xml><?xml version="1.0" encoding="utf-8"?>
<table xmlns="http://schemas.openxmlformats.org/spreadsheetml/2006/main" id="21" name="Taulukko15678101113151922" displayName="Taulukko15678101113151922" ref="A1:D28" totalsRowShown="0" headerRowBorderDxfId="59" tableBorderDxfId="58">
  <tableColumns count="4">
    <tableColumn id="1" name="PVM 4.7.2012" dataDxfId="57"/>
    <tableColumn id="2" name="KISA: krv 4pv H18 takaa ajo" dataDxfId="56"/>
    <tableColumn id="4" name="SIJA: 6" dataDxfId="55"/>
    <tableColumn id="5" name="ERO: 3:59" dataDxfId="54"/>
  </tableColumns>
  <tableStyleInfo name="TableStyleDark1" showFirstColumn="0" showLastColumn="0" showRowStripes="1" showColumnStripes="0"/>
</table>
</file>

<file path=xl/tables/table19.xml><?xml version="1.0" encoding="utf-8"?>
<table xmlns="http://schemas.openxmlformats.org/spreadsheetml/2006/main" id="22" name="Taulukko1567810111214172023" displayName="Taulukko1567810111214172023" ref="A1:D28" totalsRowShown="0" headerRowBorderDxfId="53" tableBorderDxfId="52">
  <tableColumns count="4">
    <tableColumn id="1" name="PVM 3.6.2012" dataDxfId="51"/>
    <tableColumn id="2" name="KISA: SM sprintti finaali" dataDxfId="50"/>
    <tableColumn id="4" name="SIJA: 2." dataDxfId="49"/>
    <tableColumn id="5" name="ERO: 10''" dataDxfId="48"/>
  </tableColumns>
  <tableStyleInfo name="TableStyleDark1" showFirstColumn="0" showLastColumn="0" showRowStripes="1" showColumnStripes="0"/>
</table>
</file>

<file path=xl/tables/table2.xml><?xml version="1.0" encoding="utf-8"?>
<table xmlns="http://schemas.openxmlformats.org/spreadsheetml/2006/main" id="10" name="Taulukko156781011" displayName="Taulukko156781011" ref="A1:D28" totalsRowShown="0" headerRowBorderDxfId="155" tableBorderDxfId="154">
  <tableColumns count="4">
    <tableColumn id="1" name="PVM" dataDxfId="153"/>
    <tableColumn id="2" name="KISA: + (reittihärveli, gepsi reitti)" dataDxfId="152"/>
    <tableColumn id="4" name="SIJA:" dataDxfId="151"/>
    <tableColumn id="5" name="ERO:" dataDxfId="150"/>
  </tableColumns>
  <tableStyleInfo name="TableStyleDark1" showFirstColumn="0" showLastColumn="0" showRowStripes="1" showColumnStripes="0"/>
</table>
</file>

<file path=xl/tables/table20.xml><?xml version="1.0" encoding="utf-8"?>
<table xmlns="http://schemas.openxmlformats.org/spreadsheetml/2006/main" id="20" name="Taulukko15678101112141621" displayName="Taulukko15678101112141621" ref="A1:D28" totalsRowShown="0" headerRowBorderDxfId="47" tableBorderDxfId="46">
  <tableColumns count="4">
    <tableColumn id="1" name="PVM 27.5.2012" dataDxfId="45"/>
    <tableColumn id="2" name="KISA: SM erikoispitkä" dataDxfId="44"/>
    <tableColumn id="4" name="SIJA: 1." dataDxfId="43"/>
    <tableColumn id="5" name="ERO:-1:44" dataDxfId="42"/>
  </tableColumns>
  <tableStyleInfo name="TableStyleDark1" showFirstColumn="0" showLastColumn="0" showRowStripes="1" showColumnStripes="0"/>
</table>
</file>

<file path=xl/tables/table21.xml><?xml version="1.0" encoding="utf-8"?>
<table xmlns="http://schemas.openxmlformats.org/spreadsheetml/2006/main" id="19" name="Taulukko15678101112141720" displayName="Taulukko15678101112141720" ref="A1:D28" totalsRowShown="0" headerRowBorderDxfId="41" tableBorderDxfId="40">
  <tableColumns count="4">
    <tableColumn id="1" name="PVM 17.5" dataDxfId="39"/>
    <tableColumn id="2" name="KISA: Prismarastit 2012 H18" dataDxfId="38"/>
    <tableColumn id="4" name="SIJA: 16" dataDxfId="37"/>
    <tableColumn id="5" name="ERO: 11:16" dataDxfId="36"/>
  </tableColumns>
  <tableStyleInfo name="TableStyleDark1" showFirstColumn="0" showLastColumn="0" showRowStripes="1" showColumnStripes="0"/>
</table>
</file>

<file path=xl/tables/table22.xml><?xml version="1.0" encoding="utf-8"?>
<table xmlns="http://schemas.openxmlformats.org/spreadsheetml/2006/main" id="16" name="Taulukko156781011121417" displayName="Taulukko156781011121417" ref="A1:D28" totalsRowShown="0" headerRowBorderDxfId="35" tableBorderDxfId="34">
  <tableColumns count="4">
    <tableColumn id="1" name="PVM 8.6.2012" dataDxfId="33"/>
    <tableColumn id="2" name="KISA:EM katsastus psrintti" dataDxfId="32"/>
    <tableColumn id="4" name="SIJA:hyl" dataDxfId="31"/>
    <tableColumn id="5" name="ERO: 1:17" dataDxfId="30"/>
  </tableColumns>
  <tableStyleInfo name="TableStyleDark1" showFirstColumn="0" showLastColumn="0" showRowStripes="1" showColumnStripes="0"/>
</table>
</file>

<file path=xl/tables/table23.xml><?xml version="1.0" encoding="utf-8"?>
<table xmlns="http://schemas.openxmlformats.org/spreadsheetml/2006/main" id="18" name="Taulukko156781011131519" displayName="Taulukko156781011131519" ref="A1:D28" totalsRowShown="0" headerRowBorderDxfId="29" tableBorderDxfId="28">
  <tableColumns count="4">
    <tableColumn id="1" name="PVM 21.4.2012" dataDxfId="27"/>
    <tableColumn id="2" name="KISA: siljarastit H16" dataDxfId="26"/>
    <tableColumn id="4" name="SIJA: 1." dataDxfId="25"/>
    <tableColumn id="5" name="ERO:-0:53" dataDxfId="24"/>
  </tableColumns>
  <tableStyleInfo name="TableStyleDark1" showFirstColumn="0" showLastColumn="0" showRowStripes="1" showColumnStripes="0"/>
</table>
</file>

<file path=xl/tables/table24.xml><?xml version="1.0" encoding="utf-8"?>
<table xmlns="http://schemas.openxmlformats.org/spreadsheetml/2006/main" id="17" name="Taulukko1567818" displayName="Taulukko1567818" ref="A1:D28" totalsRowShown="0" headerRowBorderDxfId="23" tableBorderDxfId="22">
  <tableColumns count="4">
    <tableColumn id="1" name="PVM 28.4.2012" dataDxfId="21"/>
    <tableColumn id="2" name="KISA: Finnspring H16" dataDxfId="20"/>
    <tableColumn id="4" name="SIJA: 1." dataDxfId="19"/>
    <tableColumn id="5" name="ERO:-4:21" dataDxfId="18"/>
  </tableColumns>
  <tableStyleInfo name="TableStyleDark1" showFirstColumn="0" showLastColumn="0" showRowStripes="1" showColumnStripes="0"/>
</table>
</file>

<file path=xl/tables/table25.xml><?xml version="1.0" encoding="utf-8"?>
<table xmlns="http://schemas.openxmlformats.org/spreadsheetml/2006/main" id="15" name="Taulukko156781011121416" displayName="Taulukko156781011121416" ref="A1:D28" totalsRowShown="0" headerRowBorderDxfId="17" tableBorderDxfId="16">
  <tableColumns count="4">
    <tableColumn id="1" name="PVM 22.4.2012" dataDxfId="15"/>
    <tableColumn id="2" name="KISA: Ankkurirastit H16" dataDxfId="14"/>
    <tableColumn id="4" name="SIJA: 3." dataDxfId="13"/>
    <tableColumn id="5" name="ERO:3:09" dataDxfId="12"/>
  </tableColumns>
  <tableStyleInfo name="TableStyleDark1" showFirstColumn="0" showLastColumn="0" showRowStripes="1" showColumnStripes="0"/>
</table>
</file>

<file path=xl/tables/table26.xml><?xml version="1.0" encoding="utf-8"?>
<table xmlns="http://schemas.openxmlformats.org/spreadsheetml/2006/main" id="7" name="Taulukko15678" displayName="Taulukko15678" ref="A1:D28" totalsRowShown="0" headerRowBorderDxfId="11" tableBorderDxfId="10">
  <tableColumns count="4">
    <tableColumn id="1" name="PVM 10.6.2012" dataDxfId="9"/>
    <tableColumn id="2" name="KISA: EM katsastus pitkä matka H18" dataDxfId="8"/>
    <tableColumn id="4" name="SIJA: 11." dataDxfId="7"/>
    <tableColumn id="5" name="ERO: 4:58" dataDxfId="6"/>
  </tableColumns>
  <tableStyleInfo name="TableStyleDark1" showFirstColumn="0" showLastColumn="0" showRowStripes="1" showColumnStripes="0"/>
</table>
</file>

<file path=xl/tables/table27.xml><?xml version="1.0" encoding="utf-8"?>
<table xmlns="http://schemas.openxmlformats.org/spreadsheetml/2006/main" id="14" name="Taulukko1567810111315" displayName="Taulukko1567810111315" ref="A1:D28" totalsRowShown="0" headerRowBorderDxfId="5" tableBorderDxfId="4">
  <tableColumns count="4">
    <tableColumn id="1" name="PVM 9.6.2012" dataDxfId="3"/>
    <tableColumn id="2" name="KISA: EM katsastus keskimatka H18" dataDxfId="2"/>
    <tableColumn id="4" name="SIJA: 13." dataDxfId="1"/>
    <tableColumn id="5" name="ERO:3:50" dataDxfId="0"/>
  </tableColumns>
  <tableStyleInfo name="TableStyleDark1" showFirstColumn="0" showLastColumn="0" showRowStripes="1" showColumnStripes="0"/>
</table>
</file>

<file path=xl/tables/table3.xml><?xml version="1.0" encoding="utf-8"?>
<table xmlns="http://schemas.openxmlformats.org/spreadsheetml/2006/main" id="27" name="Taulukko15678101112143425262728" displayName="Taulukko15678101112143425262728" ref="A1:D28" totalsRowShown="0" headerRowBorderDxfId="149" tableBorderDxfId="148">
  <tableColumns count="4">
    <tableColumn id="1" name="PVM 4.8" dataDxfId="147"/>
    <tableColumn id="2" name="Ungi osuus 4." dataDxfId="146"/>
    <tableColumn id="4" name="SIJA:18" dataDxfId="145"/>
    <tableColumn id="5" name="ERO:+6:03" dataDxfId="144"/>
  </tableColumns>
  <tableStyleInfo name="TableStyleDark1" showFirstColumn="0" showLastColumn="0" showRowStripes="1" showColumnStripes="0"/>
</table>
</file>

<file path=xl/tables/table4.xml><?xml version="1.0" encoding="utf-8"?>
<table xmlns="http://schemas.openxmlformats.org/spreadsheetml/2006/main" id="26" name="Taulukko156781011121434252627" displayName="Taulukko156781011121434252627" ref="A1:D28" totalsRowShown="0" headerRowBorderDxfId="143" tableBorderDxfId="142">
  <tableColumns count="4">
    <tableColumn id="1" name="PVM 12.8" dataDxfId="141"/>
    <tableColumn id="2" name="AM -viesti" dataDxfId="140"/>
    <tableColumn id="4" name="SIJA:2" dataDxfId="139"/>
    <tableColumn id="5" name="ERO:+5:10" dataDxfId="138"/>
  </tableColumns>
  <tableStyleInfo name="TableStyleDark1" showFirstColumn="0" showLastColumn="0" showRowStripes="1" showColumnStripes="0"/>
</table>
</file>

<file path=xl/tables/table5.xml><?xml version="1.0" encoding="utf-8"?>
<table xmlns="http://schemas.openxmlformats.org/spreadsheetml/2006/main" id="25" name="Taulukko1567810111214342526" displayName="Taulukko1567810111214342526" ref="A1:D28" totalsRowShown="0" headerRowBorderDxfId="137" tableBorderDxfId="136">
  <tableColumns count="4">
    <tableColumn id="1" name="PVM 26.8" dataDxfId="135"/>
    <tableColumn id="2" name="SM pitkä finaali" dataDxfId="134"/>
    <tableColumn id="4" name="SIJA: 3" dataDxfId="133"/>
    <tableColumn id="5" name="ERO:+3:47" dataDxfId="132"/>
  </tableColumns>
  <tableStyleInfo name="TableStyleDark1" showFirstColumn="0" showLastColumn="0" showRowStripes="1" showColumnStripes="0"/>
</table>
</file>

<file path=xl/tables/table6.xml><?xml version="1.0" encoding="utf-8"?>
<table xmlns="http://schemas.openxmlformats.org/spreadsheetml/2006/main" id="24" name="Taulukko15678101112143425" displayName="Taulukko15678101112143425" ref="A1:D28" totalsRowShown="0" headerRowBorderDxfId="131" tableBorderDxfId="130">
  <tableColumns count="4">
    <tableColumn id="1" name="PVM 15.9" dataDxfId="129"/>
    <tableColumn id="2" name="SM keskimatka kar. " dataDxfId="128"/>
    <tableColumn id="4" name="SIJA: 2" dataDxfId="127"/>
    <tableColumn id="5" name="ERO:+1:37" dataDxfId="126"/>
  </tableColumns>
  <tableStyleInfo name="TableStyleDark1" showFirstColumn="0" showLastColumn="0" showRowStripes="1" showColumnStripes="0"/>
</table>
</file>

<file path=xl/tables/table7.xml><?xml version="1.0" encoding="utf-8"?>
<table xmlns="http://schemas.openxmlformats.org/spreadsheetml/2006/main" id="3" name="Taulukko156781011121434" displayName="Taulukko156781011121434" ref="A1:D28" totalsRowShown="0" headerRowBorderDxfId="125" tableBorderDxfId="124">
  <tableColumns count="4">
    <tableColumn id="1" name="PVM 16.9" dataDxfId="123"/>
    <tableColumn id="2" name="SM viesti osuus 3." dataDxfId="122"/>
    <tableColumn id="4" name="SIJA: 1" dataDxfId="121"/>
    <tableColumn id="5" name="ERO: -1:15" dataDxfId="120"/>
  </tableColumns>
  <tableStyleInfo name="TableStyleDark1" showFirstColumn="0" showLastColumn="0" showRowStripes="1" showColumnStripes="0"/>
</table>
</file>

<file path=xl/tables/table8.xml><?xml version="1.0" encoding="utf-8"?>
<table xmlns="http://schemas.openxmlformats.org/spreadsheetml/2006/main" id="2" name="Taulukko15678101112143" displayName="Taulukko15678101112143" ref="A1:D28" totalsRowShown="0" headerRowBorderDxfId="119" tableBorderDxfId="118">
  <tableColumns count="4">
    <tableColumn id="1" name="PVM 31.8" dataDxfId="117"/>
    <tableColumn id="2" name="KLL henkilökohtainen" dataDxfId="116"/>
    <tableColumn id="4" name="SIJA: 1" dataDxfId="115"/>
    <tableColumn id="5" name="ERO:-1:40" dataDxfId="114"/>
  </tableColumns>
  <tableStyleInfo name="TableStyleDark1" showFirstColumn="0" showLastColumn="0" showRowStripes="1" showColumnStripes="0"/>
</table>
</file>

<file path=xl/tables/table9.xml><?xml version="1.0" encoding="utf-8"?>
<table xmlns="http://schemas.openxmlformats.org/spreadsheetml/2006/main" id="13" name="Taulukko1567810111214" displayName="Taulukko1567810111214" ref="A1:D28" totalsRowShown="0" headerRowBorderDxfId="113" tableBorderDxfId="112">
  <tableColumns count="4">
    <tableColumn id="1" name="PVM 15.9" dataDxfId="111"/>
    <tableColumn id="2" name="SM keskimatka finaali" dataDxfId="110"/>
    <tableColumn id="4" name="SIJA:3" dataDxfId="109"/>
    <tableColumn id="5" name="ERO:+1:34" dataDxfId="108"/>
  </tableColumns>
  <tableStyleInfo name="TableStyleDark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hyperlink" Target="http://www.resultfellows.com/reittiharveli/gadget/cgi-bin/reitti.cgi?act=map&amp;id=194&amp;kieli=" TargetMode="Externa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hyperlink" Target="http://www.hameenlinnansuunnistajat.fi/gadget/cgi-bin/reitti.cgi?act=map&amp;id=33&amp;kieli=fi"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hyperlink" Target="http://www.tulospalvelu.fi/gps/20120818nuju7/"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hyperlink" Target="rata%20piirrokset\krv%201pv.qrt" TargetMode="External"/><Relationship Id="rId1" Type="http://schemas.openxmlformats.org/officeDocument/2006/relationships/hyperlink" Target="http://routegadget.rastiviikko.fi/cgi-bin/reitti.cgi?act=map&amp;id=1&amp;kieli=" TargetMode="Externa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hyperlink" Target="http://routegadget.jukola.com/cgi-bin/reitti.cgi?act=map&amp;id=33&amp;kieli="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hyperlink" Target="http://www.tulospalvelu.fi/gps/20120705krvH18/" TargetMode="External"/><Relationship Id="rId1" Type="http://schemas.openxmlformats.org/officeDocument/2006/relationships/hyperlink" Target="http://routegadget.rastiviikko.fi/cgi-bin/reitti.cgi?act=map&amp;id=5&amp;kieli=en"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hyperlink" Target="http://routegadget.rastiviikko.fi/cgi-bin/reitti.cgi?act=map&amp;id=3&amp;kieli=en" TargetMode="External"/></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hyperlink" Target="http://www.kuvasivu.com/gadget2/cgi-bin/reitti.cgi?act=map&amp;id=15&amp;kieli=" TargetMode="Externa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hyperlink" Target="http://www.tulospalvelu.fi/gps/20120706krvH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hyperlink" Target="http://www.kuvasivu.com/gadget2/cgi-bin/reitti.cgi?act=map&amp;id=16&amp;kieli=" TargetMode="External"/></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hyperlink" Target="http://routegadget.tulospalvelu.fi/cgi-bin/reitti.cgi?act=map&amp;id=88&amp;kieli=" TargetMode="External"/><Relationship Id="rId1" Type="http://schemas.openxmlformats.org/officeDocument/2006/relationships/hyperlink" Target="rata%20piirrokset\SM%20erikoispitk&#228;%202012.qrt" TargetMode="Externa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hyperlink" Target="rata%20piirrokset\prismarastit%202012.qrt" TargetMode="External"/></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hyperlink" Target="http://www.tampereenpyrinto.fi/cgi-bin/reittiharveli/cgi-bin/reitti.cgi?act=map&amp;id=38&amp;kieli=" TargetMode="External"/></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hyperlink" Target="http://av.nettirasia.com/reitti/cgi-bin/reitti.cgi?act=map&amp;id=62&amp;kieli=" TargetMode="External"/></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hyperlink" Target="http://svorienteering.fi/gadget/cgi-bin/reitti.cgi?act=map&amp;id=40&amp;kieli=" TargetMode="External"/></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hyperlink" Target="http://www.resultfellows.com/reittiharveli/gadget/cgi-bin/reitti.cgi?act=map&amp;id=176&amp;kieli=" TargetMode="External"/></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hyperlink" Target="http://www.tampereenpyrinto.fi/cgi-bin/reittiharveli/cgi-bin/reitti.cgi?act=map&amp;id=41&amp;kieli=" TargetMode="External"/></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hyperlink" Target="http://www.tampereenpyrinto.fi/cgi-bin/reittiharveli/cgi-bin/reitti.cgi?act=map&amp;id=40&amp;kieli="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www.kouvolanrasti-72.fi/reittiharveli/cgi-bin/reitti.cgi?act=map&amp;id=44&amp;kieli="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www.hameenlinnansuunnistajat.fi/gadget/cgi-bin/reitti.cgi?act=map&amp;id=34&amp;kieli=fi"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www.resultfellows.com/reittiharveli/gadget/cgi-bin/reitti.cgi?act=map&amp;id=193&amp;kieli="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hyperlink" Target="http://routegadget.tulospalvelu.fi/cgi-bin/reitti.cgi?act=map&amp;id=98&amp;kieli="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sheetPr>
    <tabColor rgb="FFFF0000"/>
  </sheetPr>
  <dimension ref="A1:AF143"/>
  <sheetViews>
    <sheetView tabSelected="1" workbookViewId="0">
      <selection activeCell="L35" sqref="L35"/>
    </sheetView>
  </sheetViews>
  <sheetFormatPr defaultRowHeight="15.75"/>
  <cols>
    <col min="1" max="1" width="20.42578125" style="3" customWidth="1"/>
    <col min="2" max="2" width="11" customWidth="1"/>
    <col min="3" max="3" width="9.42578125" customWidth="1"/>
    <col min="4" max="4" width="9" customWidth="1"/>
    <col min="5" max="5" width="9.28515625" customWidth="1"/>
    <col min="6" max="6" width="9.42578125" customWidth="1"/>
    <col min="7" max="7" width="11.7109375" customWidth="1"/>
    <col min="8" max="8" width="9" customWidth="1"/>
    <col min="9" max="9" width="13.85546875" customWidth="1"/>
    <col min="10" max="10" width="4.7109375" style="22" customWidth="1"/>
    <col min="11" max="11" width="9.42578125" style="24" customWidth="1"/>
    <col min="12" max="12" width="8.85546875" customWidth="1"/>
    <col min="13" max="13" width="12.5703125" style="23" customWidth="1"/>
    <col min="14" max="14" width="159.140625" customWidth="1"/>
  </cols>
  <sheetData>
    <row r="1" spans="1:14" s="5" customFormat="1" ht="28.5" customHeight="1" thickBot="1">
      <c r="A1" s="4" t="s">
        <v>71</v>
      </c>
      <c r="B1" s="18" t="s">
        <v>5</v>
      </c>
      <c r="C1" s="18" t="s">
        <v>6</v>
      </c>
      <c r="D1" s="18" t="s">
        <v>7</v>
      </c>
      <c r="E1" s="18" t="s">
        <v>8</v>
      </c>
      <c r="F1" s="18" t="s">
        <v>9</v>
      </c>
      <c r="G1" s="18" t="s">
        <v>12</v>
      </c>
      <c r="H1" s="18" t="s">
        <v>11</v>
      </c>
      <c r="I1" s="18" t="s">
        <v>10</v>
      </c>
      <c r="J1" s="5" t="s">
        <v>29</v>
      </c>
      <c r="K1" s="5" t="s">
        <v>2</v>
      </c>
      <c r="L1" s="5" t="s">
        <v>3</v>
      </c>
      <c r="M1" s="5" t="s">
        <v>4</v>
      </c>
      <c r="N1" s="5" t="s">
        <v>17</v>
      </c>
    </row>
    <row r="2" spans="1:14" ht="14.25" customHeight="1" thickTop="1">
      <c r="A2" s="19" t="s">
        <v>0</v>
      </c>
      <c r="C2">
        <v>1</v>
      </c>
      <c r="E2">
        <v>1</v>
      </c>
      <c r="H2">
        <v>1</v>
      </c>
      <c r="J2" s="26">
        <f>SUM(Taulukko8[[#This Row],[Sarake1]:[Sarake8]])</f>
        <v>3</v>
      </c>
      <c r="K2" s="27">
        <v>11</v>
      </c>
      <c r="L2" s="27">
        <v>1</v>
      </c>
      <c r="M2" s="42">
        <v>2.8935185185185189E-4</v>
      </c>
      <c r="N2" t="s">
        <v>18</v>
      </c>
    </row>
    <row r="3" spans="1:14">
      <c r="A3" s="19" t="s">
        <v>1</v>
      </c>
      <c r="D3">
        <v>2</v>
      </c>
      <c r="E3">
        <v>3</v>
      </c>
      <c r="F3">
        <v>1</v>
      </c>
      <c r="G3">
        <v>1</v>
      </c>
      <c r="I3">
        <v>1</v>
      </c>
      <c r="J3" s="28">
        <f>Taulukko8[[#This Row],[Sarake1]]+Taulukko8[[#This Row],[Sarake2]]+Taulukko8[[#This Row],[Sarake3]]+Taulukko8[[#This Row],[Sarake4]]+Taulukko8[[#This Row],[Sarake5]]+Taulukko8[[#This Row],[Sarake6]]+Taulukko8[[#This Row],[Sarake7]]+Taulukko8[[#This Row],[Sarake8]]</f>
        <v>8</v>
      </c>
      <c r="K3" s="29">
        <v>11</v>
      </c>
      <c r="L3" s="29">
        <v>3</v>
      </c>
      <c r="M3" s="43">
        <v>3.472222222222222E-3</v>
      </c>
      <c r="N3" t="s">
        <v>25</v>
      </c>
    </row>
    <row r="4" spans="1:14">
      <c r="A4" s="19" t="s">
        <v>13</v>
      </c>
      <c r="C4">
        <v>1</v>
      </c>
      <c r="F4">
        <v>1</v>
      </c>
      <c r="J4" s="28">
        <f>Taulukko8[[#This Row],[Sarake1]]+Taulukko8[[#This Row],[Sarake2]]+Taulukko8[[#This Row],[Sarake3]]+Taulukko8[[#This Row],[Sarake4]]+Taulukko8[[#This Row],[Sarake5]]+Taulukko8[[#This Row],[Sarake6]]+Taulukko8[[#This Row],[Sarake7]]+Taulukko8[[#This Row],[Sarake8]]</f>
        <v>2</v>
      </c>
      <c r="K4" s="29">
        <v>13</v>
      </c>
      <c r="L4" s="29">
        <v>1</v>
      </c>
      <c r="M4" s="43">
        <v>4.6296296296296293E-4</v>
      </c>
      <c r="N4" t="s">
        <v>24</v>
      </c>
    </row>
    <row r="5" spans="1:14">
      <c r="A5" s="19" t="s">
        <v>14</v>
      </c>
      <c r="B5">
        <v>1</v>
      </c>
      <c r="C5">
        <v>2</v>
      </c>
      <c r="D5">
        <v>2</v>
      </c>
      <c r="F5">
        <v>1</v>
      </c>
      <c r="G5">
        <v>1</v>
      </c>
      <c r="H5">
        <v>1</v>
      </c>
      <c r="J5" s="28">
        <f>Taulukko8[[#This Row],[Sarake1]]+Taulukko8[[#This Row],[Sarake2]]+Taulukko8[[#This Row],[Sarake3]]+Taulukko8[[#This Row],[Sarake4]]+Taulukko8[[#This Row],[Sarake5]]+Taulukko8[[#This Row],[Sarake6]]+Taulukko8[[#This Row],[Sarake7]]+Taulukko8[[#This Row],[Sarake8]]</f>
        <v>8</v>
      </c>
      <c r="K5" s="29">
        <v>11</v>
      </c>
      <c r="L5" s="29">
        <v>16</v>
      </c>
      <c r="M5" s="43">
        <v>7.2569444444444443E-3</v>
      </c>
      <c r="N5" t="s">
        <v>23</v>
      </c>
    </row>
    <row r="6" spans="1:14">
      <c r="A6" s="19" t="s">
        <v>15</v>
      </c>
      <c r="D6">
        <v>3</v>
      </c>
      <c r="E6">
        <v>2</v>
      </c>
      <c r="I6">
        <v>1</v>
      </c>
      <c r="J6" s="28">
        <f>Taulukko8[[#This Row],[Sarake1]]+Taulukko8[[#This Row],[Sarake2]]+Taulukko8[[#This Row],[Sarake3]]+Taulukko8[[#This Row],[Sarake4]]+Taulukko8[[#This Row],[Sarake5]]+Taulukko8[[#This Row],[Sarake6]]+Taulukko8[[#This Row],[Sarake7]]+Taulukko8[[#This Row],[Sarake8]]</f>
        <v>6</v>
      </c>
      <c r="K6" s="29">
        <v>25</v>
      </c>
      <c r="L6" s="29">
        <v>1</v>
      </c>
      <c r="M6" s="43">
        <v>2.0138888888888888E-3</v>
      </c>
      <c r="N6" t="s">
        <v>22</v>
      </c>
    </row>
    <row r="7" spans="1:14">
      <c r="A7" s="19" t="s">
        <v>19</v>
      </c>
      <c r="J7" s="28">
        <f>Taulukko8[[#This Row],[Sarake1]]+Taulukko8[[#This Row],[Sarake2]]+Taulukko8[[#This Row],[Sarake3]]+Taulukko8[[#This Row],[Sarake4]]+Taulukko8[[#This Row],[Sarake5]]+Taulukko8[[#This Row],[Sarake6]]+Taulukko8[[#This Row],[Sarake7]]+Taulukko8[[#This Row],[Sarake8]]</f>
        <v>0</v>
      </c>
      <c r="K7" s="29"/>
      <c r="L7" s="29">
        <v>2</v>
      </c>
      <c r="M7" s="43">
        <v>2.4305555555555552E-4</v>
      </c>
      <c r="N7" t="s">
        <v>21</v>
      </c>
    </row>
    <row r="8" spans="1:14">
      <c r="A8" s="19" t="s">
        <v>20</v>
      </c>
      <c r="J8" s="28">
        <f>Taulukko8[[#This Row],[Sarake1]]+Taulukko8[[#This Row],[Sarake2]]+Taulukko8[[#This Row],[Sarake3]]+Taulukko8[[#This Row],[Sarake4]]+Taulukko8[[#This Row],[Sarake5]]+Taulukko8[[#This Row],[Sarake6]]+Taulukko8[[#This Row],[Sarake7]]+Taulukko8[[#This Row],[Sarake8]]</f>
        <v>0</v>
      </c>
      <c r="K8" s="29"/>
      <c r="L8" s="29">
        <v>2</v>
      </c>
      <c r="M8" s="43">
        <v>3.1250000000000001E-4</v>
      </c>
      <c r="N8" t="s">
        <v>26</v>
      </c>
    </row>
    <row r="9" spans="1:14">
      <c r="A9" s="19" t="s">
        <v>27</v>
      </c>
      <c r="J9" s="28">
        <f>Taulukko8[[#This Row],[Sarake1]]+Taulukko8[[#This Row],[Sarake2]]+Taulukko8[[#This Row],[Sarake3]]+Taulukko8[[#This Row],[Sarake4]]+Taulukko8[[#This Row],[Sarake5]]+Taulukko8[[#This Row],[Sarake6]]+Taulukko8[[#This Row],[Sarake7]]+Taulukko8[[#This Row],[Sarake8]]</f>
        <v>0</v>
      </c>
      <c r="K9" s="29"/>
      <c r="L9" s="29" t="s">
        <v>275</v>
      </c>
      <c r="M9" s="43">
        <v>1.3194444444444443E-3</v>
      </c>
      <c r="N9" t="s">
        <v>28</v>
      </c>
    </row>
    <row r="10" spans="1:14">
      <c r="A10" s="19" t="s">
        <v>133</v>
      </c>
      <c r="B10">
        <v>1</v>
      </c>
      <c r="E10">
        <v>1</v>
      </c>
      <c r="F10">
        <v>1</v>
      </c>
      <c r="G10">
        <v>1</v>
      </c>
      <c r="H10">
        <v>6</v>
      </c>
      <c r="J10" s="28">
        <f>Taulukko8[[#This Row],[Sarake1]]+Taulukko8[[#This Row],[Sarake2]]+Taulukko8[[#This Row],[Sarake3]]+Taulukko8[[#This Row],[Sarake4]]+Taulukko8[[#This Row],[Sarake5]]+Taulukko8[[#This Row],[Sarake6]]+Taulukko8[[#This Row],[Sarake7]]+Taulukko8[[#This Row],[Sarake8]]</f>
        <v>10</v>
      </c>
      <c r="K10" s="29">
        <v>23</v>
      </c>
      <c r="L10" s="29">
        <v>114</v>
      </c>
      <c r="M10" s="43">
        <v>9.1435185185185178E-3</v>
      </c>
      <c r="N10" t="s">
        <v>134</v>
      </c>
    </row>
    <row r="11" spans="1:14">
      <c r="A11" s="19" t="s">
        <v>149</v>
      </c>
      <c r="B11">
        <v>1</v>
      </c>
      <c r="D11">
        <v>1</v>
      </c>
      <c r="E11">
        <v>1</v>
      </c>
      <c r="I11">
        <v>1</v>
      </c>
      <c r="J11" s="28">
        <f>Taulukko8[[#This Row],[Sarake1]]+Taulukko8[[#This Row],[Sarake2]]+Taulukko8[[#This Row],[Sarake3]]+Taulukko8[[#This Row],[Sarake4]]+Taulukko8[[#This Row],[Sarake5]]+Taulukko8[[#This Row],[Sarake6]]+Taulukko8[[#This Row],[Sarake7]]+Taulukko8[[#This Row],[Sarake8]]</f>
        <v>4</v>
      </c>
      <c r="K11" s="29">
        <v>14</v>
      </c>
      <c r="L11" s="29">
        <v>1</v>
      </c>
      <c r="M11" s="43">
        <v>1.1574074074074073E-3</v>
      </c>
      <c r="N11" t="s">
        <v>150</v>
      </c>
    </row>
    <row r="12" spans="1:14">
      <c r="A12" s="19" t="s">
        <v>165</v>
      </c>
      <c r="D12">
        <v>2</v>
      </c>
      <c r="E12">
        <v>2</v>
      </c>
      <c r="F12">
        <v>1</v>
      </c>
      <c r="J12" s="28">
        <f>Taulukko8[[#This Row],[Sarake1]]+Taulukko8[[#This Row],[Sarake2]]+Taulukko8[[#This Row],[Sarake3]]+Taulukko8[[#This Row],[Sarake4]]+Taulukko8[[#This Row],[Sarake5]]+Taulukko8[[#This Row],[Sarake6]]+Taulukko8[[#This Row],[Sarake7]]+Taulukko8[[#This Row],[Sarake8]]</f>
        <v>5</v>
      </c>
      <c r="K12" s="29">
        <v>20</v>
      </c>
      <c r="L12" s="29">
        <v>2</v>
      </c>
      <c r="M12" s="43">
        <v>1.736111111111111E-3</v>
      </c>
      <c r="N12" t="s">
        <v>167</v>
      </c>
    </row>
    <row r="13" spans="1:14">
      <c r="A13" s="19" t="s">
        <v>182</v>
      </c>
      <c r="B13">
        <v>1</v>
      </c>
      <c r="E13">
        <v>1</v>
      </c>
      <c r="G13">
        <v>1</v>
      </c>
      <c r="J13" s="28">
        <f>Taulukko8[[#This Row],[Sarake1]]+Taulukko8[[#This Row],[Sarake2]]+Taulukko8[[#This Row],[Sarake3]]+Taulukko8[[#This Row],[Sarake4]]+Taulukko8[[#This Row],[Sarake5]]+Taulukko8[[#This Row],[Sarake6]]+Taulukko8[[#This Row],[Sarake7]]+Taulukko8[[#This Row],[Sarake8]]</f>
        <v>3</v>
      </c>
      <c r="K13" s="29">
        <v>13</v>
      </c>
      <c r="L13" s="29">
        <v>14</v>
      </c>
      <c r="M13" s="43">
        <v>3.2407407407407406E-3</v>
      </c>
      <c r="N13" t="s">
        <v>183</v>
      </c>
    </row>
    <row r="14" spans="1:14" ht="15.75" customHeight="1">
      <c r="A14" s="19" t="s">
        <v>186</v>
      </c>
      <c r="D14">
        <v>1</v>
      </c>
      <c r="E14">
        <v>1</v>
      </c>
      <c r="G14">
        <v>1</v>
      </c>
      <c r="J14" s="28">
        <f>Taulukko8[[#This Row],[Sarake1]]+Taulukko8[[#This Row],[Sarake2]]+Taulukko8[[#This Row],[Sarake3]]+Taulukko8[[#This Row],[Sarake4]]+Taulukko8[[#This Row],[Sarake5]]+Taulukko8[[#This Row],[Sarake6]]+Taulukko8[[#This Row],[Sarake7]]+Taulukko8[[#This Row],[Sarake8]]</f>
        <v>3</v>
      </c>
      <c r="K14" s="29">
        <v>16</v>
      </c>
      <c r="L14" s="29">
        <v>6</v>
      </c>
      <c r="M14" s="43">
        <v>3.0671296296296297E-3</v>
      </c>
      <c r="N14" s="106" t="s">
        <v>229</v>
      </c>
    </row>
    <row r="15" spans="1:14">
      <c r="A15" s="19" t="s">
        <v>184</v>
      </c>
      <c r="D15">
        <v>2</v>
      </c>
      <c r="F15">
        <v>2</v>
      </c>
      <c r="H15">
        <v>2</v>
      </c>
      <c r="I15">
        <v>1</v>
      </c>
      <c r="J15" s="28">
        <f>Taulukko8[[#This Row],[Sarake1]]+Taulukko8[[#This Row],[Sarake2]]+Taulukko8[[#This Row],[Sarake3]]+Taulukko8[[#This Row],[Sarake4]]+Taulukko8[[#This Row],[Sarake5]]+Taulukko8[[#This Row],[Sarake6]]+Taulukko8[[#This Row],[Sarake7]]+Taulukko8[[#This Row],[Sarake8]]</f>
        <v>7</v>
      </c>
      <c r="K15" s="29">
        <v>18</v>
      </c>
      <c r="L15" s="29">
        <v>11</v>
      </c>
      <c r="M15" s="43">
        <v>4.5138888888888893E-3</v>
      </c>
      <c r="N15" s="106" t="s">
        <v>259</v>
      </c>
    </row>
    <row r="16" spans="1:14">
      <c r="A16" s="19" t="s">
        <v>185</v>
      </c>
      <c r="D16">
        <v>1</v>
      </c>
      <c r="E16">
        <v>2</v>
      </c>
      <c r="F16">
        <v>1</v>
      </c>
      <c r="J16" s="28">
        <f>Taulukko8[[#This Row],[Sarake1]]+Taulukko8[[#This Row],[Sarake2]]+Taulukko8[[#This Row],[Sarake3]]+Taulukko8[[#This Row],[Sarake4]]+Taulukko8[[#This Row],[Sarake5]]+Taulukko8[[#This Row],[Sarake6]]+Taulukko8[[#This Row],[Sarake7]]+Taulukko8[[#This Row],[Sarake8]]</f>
        <v>4</v>
      </c>
      <c r="K16" s="29">
        <v>13</v>
      </c>
      <c r="L16" s="29">
        <v>13</v>
      </c>
      <c r="M16" s="43">
        <v>2.6620370370370374E-3</v>
      </c>
      <c r="N16" s="109" t="s">
        <v>258</v>
      </c>
    </row>
    <row r="17" spans="1:14">
      <c r="A17" s="19" t="s">
        <v>394</v>
      </c>
      <c r="H17">
        <v>3</v>
      </c>
      <c r="I17">
        <v>1</v>
      </c>
      <c r="J17" s="28">
        <f>Taulukko8[[#This Row],[Sarake1]]+Taulukko8[[#This Row],[Sarake2]]+Taulukko8[[#This Row],[Sarake3]]+Taulukko8[[#This Row],[Sarake4]]+Taulukko8[[#This Row],[Sarake5]]+Taulukko8[[#This Row],[Sarake6]]+Taulukko8[[#This Row],[Sarake7]]+Taulukko8[[#This Row],[Sarake8]]</f>
        <v>4</v>
      </c>
      <c r="K17" s="29">
        <v>11</v>
      </c>
      <c r="L17" s="29">
        <v>18</v>
      </c>
      <c r="M17" s="43">
        <v>4.5138888888888893E-3</v>
      </c>
      <c r="N17" s="109" t="s">
        <v>395</v>
      </c>
    </row>
    <row r="18" spans="1:14">
      <c r="A18" s="19" t="s">
        <v>393</v>
      </c>
      <c r="B18">
        <v>1</v>
      </c>
      <c r="D18">
        <v>1</v>
      </c>
      <c r="E18">
        <v>1</v>
      </c>
      <c r="G18">
        <v>1</v>
      </c>
      <c r="J18" s="28">
        <f>Taulukko8[[#This Row],[Sarake1]]+Taulukko8[[#This Row],[Sarake2]]+Taulukko8[[#This Row],[Sarake3]]+Taulukko8[[#This Row],[Sarake4]]+Taulukko8[[#This Row],[Sarake5]]+Taulukko8[[#This Row],[Sarake6]]+Taulukko8[[#This Row],[Sarake7]]+Taulukko8[[#This Row],[Sarake8]]</f>
        <v>4</v>
      </c>
      <c r="K18" s="29">
        <v>14</v>
      </c>
      <c r="L18" s="29">
        <v>2</v>
      </c>
      <c r="M18" s="43">
        <v>4.8611111111111112E-3</v>
      </c>
      <c r="N18" s="109" t="s">
        <v>395</v>
      </c>
    </row>
    <row r="19" spans="1:14">
      <c r="A19" s="19" t="s">
        <v>385</v>
      </c>
      <c r="B19">
        <v>1</v>
      </c>
      <c r="C19">
        <v>1</v>
      </c>
      <c r="F19">
        <v>1</v>
      </c>
      <c r="J19" s="28">
        <f>Taulukko8[[#This Row],[Sarake1]]+Taulukko8[[#This Row],[Sarake2]]+Taulukko8[[#This Row],[Sarake3]]+Taulukko8[[#This Row],[Sarake4]]+Taulukko8[[#This Row],[Sarake5]]+Taulukko8[[#This Row],[Sarake6]]+Taulukko8[[#This Row],[Sarake7]]+Taulukko8[[#This Row],[Sarake8]]</f>
        <v>3</v>
      </c>
      <c r="K19" s="29">
        <v>17</v>
      </c>
      <c r="L19" s="29">
        <v>3</v>
      </c>
      <c r="M19" s="43">
        <v>1.2731481481481483E-3</v>
      </c>
      <c r="N19" s="109" t="s">
        <v>395</v>
      </c>
    </row>
    <row r="20" spans="1:14">
      <c r="A20" s="19" t="s">
        <v>386</v>
      </c>
      <c r="C20">
        <v>1</v>
      </c>
      <c r="D20">
        <v>1</v>
      </c>
      <c r="J20" s="28">
        <f>Taulukko8[[#This Row],[Sarake1]]+Taulukko8[[#This Row],[Sarake2]]+Taulukko8[[#This Row],[Sarake3]]+Taulukko8[[#This Row],[Sarake4]]+Taulukko8[[#This Row],[Sarake5]]+Taulukko8[[#This Row],[Sarake6]]+Taulukko8[[#This Row],[Sarake7]]+Taulukko8[[#This Row],[Sarake8]]</f>
        <v>2</v>
      </c>
      <c r="K20" s="29">
        <v>8</v>
      </c>
      <c r="L20" s="29">
        <v>1</v>
      </c>
      <c r="M20" s="43">
        <v>5.7870370370370378E-4</v>
      </c>
      <c r="N20" s="109" t="s">
        <v>395</v>
      </c>
    </row>
    <row r="21" spans="1:14">
      <c r="A21" s="19" t="s">
        <v>392</v>
      </c>
      <c r="B21">
        <v>1</v>
      </c>
      <c r="F21">
        <v>1</v>
      </c>
      <c r="I21">
        <v>1</v>
      </c>
      <c r="J21" s="28">
        <f>Taulukko8[[#This Row],[Sarake1]]+Taulukko8[[#This Row],[Sarake2]]+Taulukko8[[#This Row],[Sarake3]]+Taulukko8[[#This Row],[Sarake4]]+Taulukko8[[#This Row],[Sarake5]]+Taulukko8[[#This Row],[Sarake6]]+Taulukko8[[#This Row],[Sarake7]]+Taulukko8[[#This Row],[Sarake8]]</f>
        <v>3</v>
      </c>
      <c r="K21" s="29">
        <v>11</v>
      </c>
      <c r="L21" s="29">
        <v>3</v>
      </c>
      <c r="M21" s="43">
        <v>2.7777777777777779E-3</v>
      </c>
      <c r="N21" s="109" t="s">
        <v>395</v>
      </c>
    </row>
    <row r="22" spans="1:14">
      <c r="A22" s="19" t="s">
        <v>389</v>
      </c>
      <c r="F22">
        <v>1</v>
      </c>
      <c r="J22" s="28">
        <f>Taulukko8[[#This Row],[Sarake1]]+Taulukko8[[#This Row],[Sarake2]]+Taulukko8[[#This Row],[Sarake3]]+Taulukko8[[#This Row],[Sarake4]]+Taulukko8[[#This Row],[Sarake5]]+Taulukko8[[#This Row],[Sarake6]]+Taulukko8[[#This Row],[Sarake7]]+Taulukko8[[#This Row],[Sarake8]]</f>
        <v>1</v>
      </c>
      <c r="K22" s="29">
        <v>12</v>
      </c>
      <c r="L22" s="29">
        <v>1</v>
      </c>
      <c r="M22" s="43">
        <v>4.6296296296296293E-4</v>
      </c>
      <c r="N22" s="109" t="s">
        <v>395</v>
      </c>
    </row>
    <row r="23" spans="1:14">
      <c r="A23" s="19" t="s">
        <v>387</v>
      </c>
      <c r="E23">
        <v>1</v>
      </c>
      <c r="J23" s="28">
        <f>Taulukko8[[#This Row],[Sarake1]]+Taulukko8[[#This Row],[Sarake2]]+Taulukko8[[#This Row],[Sarake3]]+Taulukko8[[#This Row],[Sarake4]]+Taulukko8[[#This Row],[Sarake5]]+Taulukko8[[#This Row],[Sarake6]]+Taulukko8[[#This Row],[Sarake7]]+Taulukko8[[#This Row],[Sarake8]]</f>
        <v>1</v>
      </c>
      <c r="K23" s="29">
        <v>12</v>
      </c>
      <c r="L23" s="29">
        <v>2</v>
      </c>
      <c r="M23" s="43">
        <v>1.1574074074074073E-4</v>
      </c>
      <c r="N23" s="109" t="s">
        <v>395</v>
      </c>
    </row>
    <row r="24" spans="1:14">
      <c r="A24" s="19" t="s">
        <v>391</v>
      </c>
      <c r="B24">
        <v>1</v>
      </c>
      <c r="J24" s="28">
        <f>Taulukko8[[#This Row],[Sarake1]]+Taulukko8[[#This Row],[Sarake2]]+Taulukko8[[#This Row],[Sarake3]]+Taulukko8[[#This Row],[Sarake4]]+Taulukko8[[#This Row],[Sarake5]]+Taulukko8[[#This Row],[Sarake6]]+Taulukko8[[#This Row],[Sarake7]]+Taulukko8[[#This Row],[Sarake8]]</f>
        <v>1</v>
      </c>
      <c r="K24" s="29">
        <v>8</v>
      </c>
      <c r="L24" s="29">
        <v>2</v>
      </c>
      <c r="M24" s="43">
        <v>1.736111111111111E-3</v>
      </c>
      <c r="N24" s="109" t="s">
        <v>395</v>
      </c>
    </row>
    <row r="25" spans="1:14">
      <c r="A25" s="19" t="s">
        <v>388</v>
      </c>
      <c r="G25">
        <v>1</v>
      </c>
      <c r="H25">
        <v>1</v>
      </c>
      <c r="J25" s="28">
        <f>Taulukko8[[#This Row],[Sarake1]]+Taulukko8[[#This Row],[Sarake2]]+Taulukko8[[#This Row],[Sarake3]]+Taulukko8[[#This Row],[Sarake4]]+Taulukko8[[#This Row],[Sarake5]]+Taulukko8[[#This Row],[Sarake6]]+Taulukko8[[#This Row],[Sarake7]]+Taulukko8[[#This Row],[Sarake8]]</f>
        <v>2</v>
      </c>
      <c r="K25" s="29">
        <v>9</v>
      </c>
      <c r="L25" s="29">
        <v>3</v>
      </c>
      <c r="M25" s="43">
        <v>1.9675925925925928E-3</v>
      </c>
      <c r="N25" s="109" t="s">
        <v>395</v>
      </c>
    </row>
    <row r="26" spans="1:14">
      <c r="A26" s="19" t="s">
        <v>390</v>
      </c>
      <c r="F26">
        <v>1</v>
      </c>
      <c r="J26" s="28">
        <f>Taulukko8[[#This Row],[Sarake1]]+Taulukko8[[#This Row],[Sarake2]]+Taulukko8[[#This Row],[Sarake3]]+Taulukko8[[#This Row],[Sarake4]]+Taulukko8[[#This Row],[Sarake5]]+Taulukko8[[#This Row],[Sarake6]]+Taulukko8[[#This Row],[Sarake7]]+Taulukko8[[#This Row],[Sarake8]]</f>
        <v>1</v>
      </c>
      <c r="K26" s="29">
        <v>8</v>
      </c>
      <c r="L26" s="29">
        <v>1</v>
      </c>
      <c r="M26" s="43">
        <v>3.4722222222222224E-4</v>
      </c>
      <c r="N26" s="109" t="s">
        <v>395</v>
      </c>
    </row>
    <row r="31" spans="1:14">
      <c r="A31" s="19"/>
      <c r="J31" s="28">
        <f>Taulukko8[[#This Row],[Sarake1]]+Taulukko8[[#This Row],[Sarake2]]+Taulukko8[[#This Row],[Sarake3]]+Taulukko8[[#This Row],[Sarake4]]+Taulukko8[[#This Row],[Sarake5]]+Taulukko8[[#This Row],[Sarake6]]+Taulukko8[[#This Row],[Sarake7]]+Taulukko8[[#This Row],[Sarake8]]</f>
        <v>0</v>
      </c>
      <c r="K31" s="29"/>
      <c r="L31" s="29"/>
      <c r="M31" s="43"/>
    </row>
    <row r="32" spans="1:14" s="16" customFormat="1" ht="16.5" thickBot="1">
      <c r="A32" s="19"/>
      <c r="J32" s="28">
        <f>Taulukko8[[#This Row],[Sarake1]]+Taulukko8[[#This Row],[Sarake2]]+Taulukko8[[#This Row],[Sarake3]]+Taulukko8[[#This Row],[Sarake4]]+Taulukko8[[#This Row],[Sarake5]]+Taulukko8[[#This Row],[Sarake6]]+Taulukko8[[#This Row],[Sarake7]]+Taulukko8[[#This Row],[Sarake8]]</f>
        <v>0</v>
      </c>
      <c r="K32" s="30"/>
      <c r="L32" s="30"/>
      <c r="M32" s="44"/>
    </row>
    <row r="33" spans="1:32" s="21" customFormat="1" ht="16.5" thickTop="1">
      <c r="A33" s="20" t="s">
        <v>30</v>
      </c>
      <c r="B33" s="21">
        <f t="shared" ref="B33:J33" si="0">SUBTOTAL(109,B2:B32)</f>
        <v>8</v>
      </c>
      <c r="C33" s="21">
        <f t="shared" si="0"/>
        <v>6</v>
      </c>
      <c r="D33" s="21">
        <f t="shared" si="0"/>
        <v>16</v>
      </c>
      <c r="E33" s="21">
        <f t="shared" si="0"/>
        <v>16</v>
      </c>
      <c r="F33" s="21">
        <f t="shared" si="0"/>
        <v>12</v>
      </c>
      <c r="G33" s="21">
        <f t="shared" si="0"/>
        <v>7</v>
      </c>
      <c r="H33" s="21">
        <f t="shared" si="0"/>
        <v>14</v>
      </c>
      <c r="I33" s="21">
        <f t="shared" si="0"/>
        <v>6</v>
      </c>
      <c r="J33" s="36">
        <f t="shared" si="0"/>
        <v>85</v>
      </c>
      <c r="K33" s="25">
        <f>SUM(K2:K32)</f>
        <v>298</v>
      </c>
      <c r="M33" s="46">
        <f>SUM(M2:M32)</f>
        <v>5.9525462962962961E-2</v>
      </c>
      <c r="N33" s="38"/>
      <c r="O33" s="38"/>
      <c r="P33" s="38"/>
      <c r="Q33" s="38"/>
      <c r="R33" s="38"/>
      <c r="S33" s="38"/>
      <c r="T33" s="38"/>
      <c r="U33" s="38"/>
      <c r="V33" s="38"/>
      <c r="W33" s="38"/>
      <c r="X33" s="38"/>
      <c r="Y33" s="38"/>
      <c r="Z33" s="38"/>
      <c r="AA33" s="38"/>
      <c r="AB33" s="38"/>
      <c r="AC33" s="38"/>
      <c r="AD33" s="38"/>
      <c r="AE33" s="38"/>
      <c r="AF33" s="38"/>
    </row>
    <row r="34" spans="1:32" s="33" customFormat="1" ht="16.5" thickBot="1">
      <c r="A34" s="31" t="s">
        <v>72</v>
      </c>
      <c r="B34" s="32">
        <f>B33/J33</f>
        <v>9.4117647058823528E-2</v>
      </c>
      <c r="C34" s="32">
        <f>C33/J33</f>
        <v>7.0588235294117646E-2</v>
      </c>
      <c r="D34" s="32">
        <f>D33/J33</f>
        <v>0.18823529411764706</v>
      </c>
      <c r="E34" s="32">
        <f>E33/J33</f>
        <v>0.18823529411764706</v>
      </c>
      <c r="F34" s="32">
        <f>F33/J33</f>
        <v>0.14117647058823529</v>
      </c>
      <c r="G34" s="32">
        <f>G33/J33</f>
        <v>8.2352941176470587E-2</v>
      </c>
      <c r="H34" s="32">
        <f>H33/J33</f>
        <v>0.16470588235294117</v>
      </c>
      <c r="I34" s="32">
        <f>I33/J33</f>
        <v>7.0588235294117646E-2</v>
      </c>
      <c r="J34" s="37"/>
      <c r="K34" s="34">
        <f>AVERAGE(K2:K32)</f>
        <v>13.545454545454545</v>
      </c>
      <c r="L34" s="35">
        <f>AVERAGE(L2:L4,L6:L8,L11:L16,L18:L26)</f>
        <v>3.5714285714285716</v>
      </c>
      <c r="M34" s="45">
        <f>AVERAGE(M2:M6,M10:M26)</f>
        <v>2.620475589225589E-3</v>
      </c>
      <c r="N34" s="39" t="s">
        <v>411</v>
      </c>
      <c r="O34" s="38"/>
      <c r="P34" s="38"/>
      <c r="Q34" s="38"/>
      <c r="R34" s="38"/>
      <c r="S34" s="38"/>
      <c r="T34" s="38"/>
      <c r="U34" s="38"/>
      <c r="V34" s="38"/>
      <c r="W34" s="38"/>
      <c r="X34" s="38"/>
      <c r="Y34" s="38"/>
      <c r="Z34" s="38"/>
      <c r="AA34" s="38"/>
      <c r="AB34" s="38"/>
      <c r="AC34" s="38"/>
      <c r="AD34" s="38"/>
      <c r="AE34" s="38"/>
      <c r="AF34" s="38"/>
    </row>
    <row r="35" spans="1:32" ht="17.25" thickTop="1" thickBot="1">
      <c r="A35" s="2"/>
      <c r="J35" s="40"/>
      <c r="K35" s="41"/>
      <c r="L35" s="40"/>
      <c r="M35" s="45">
        <f>AVERAGE(M2:M4,M6,M11:M17,M19:M26)</f>
        <v>1.9152046783625729E-3</v>
      </c>
    </row>
    <row r="36" spans="1:32" ht="16.5" thickTop="1">
      <c r="A36" s="2"/>
      <c r="J36" s="40"/>
      <c r="K36" s="41"/>
      <c r="L36" s="40"/>
      <c r="M36" s="40"/>
    </row>
    <row r="37" spans="1:32">
      <c r="J37" s="40"/>
      <c r="K37" s="41"/>
      <c r="L37" s="40"/>
      <c r="M37" s="40" t="s">
        <v>512</v>
      </c>
    </row>
    <row r="38" spans="1:32">
      <c r="J38" s="40"/>
      <c r="K38" s="41"/>
      <c r="L38" s="40"/>
      <c r="M38" s="40" t="s">
        <v>513</v>
      </c>
    </row>
    <row r="39" spans="1:32" s="16" customFormat="1">
      <c r="A39" s="3"/>
      <c r="B39"/>
      <c r="C39"/>
      <c r="D39"/>
      <c r="E39"/>
      <c r="F39"/>
      <c r="G39"/>
      <c r="H39"/>
      <c r="I39"/>
      <c r="J39" s="38"/>
      <c r="K39" s="41"/>
      <c r="L39" s="38"/>
      <c r="M39" s="38"/>
    </row>
    <row r="40" spans="1:32">
      <c r="B40" s="16"/>
      <c r="C40" s="16"/>
      <c r="D40" s="16"/>
      <c r="E40" s="16"/>
      <c r="F40" s="16"/>
      <c r="G40" s="16"/>
      <c r="H40" s="16"/>
      <c r="I40" s="16"/>
      <c r="J40" s="40"/>
      <c r="K40" s="41"/>
      <c r="L40" s="40"/>
      <c r="M40" s="40"/>
      <c r="N40" s="114"/>
    </row>
    <row r="41" spans="1:32">
      <c r="J41" s="40"/>
      <c r="K41" s="41"/>
      <c r="L41" s="40"/>
      <c r="M41" s="40"/>
    </row>
    <row r="42" spans="1:32">
      <c r="J42" s="40"/>
      <c r="K42" s="41"/>
      <c r="L42" s="40"/>
      <c r="M42" s="40"/>
    </row>
    <row r="43" spans="1:32">
      <c r="J43" s="40"/>
      <c r="K43" s="41"/>
      <c r="L43" s="40"/>
      <c r="M43" s="40"/>
    </row>
    <row r="44" spans="1:32">
      <c r="J44" s="40"/>
      <c r="K44" s="41"/>
      <c r="L44" s="40"/>
      <c r="M44" s="40"/>
    </row>
    <row r="45" spans="1:32">
      <c r="J45" s="40"/>
      <c r="K45" s="41"/>
      <c r="L45" s="40"/>
      <c r="M45" s="40"/>
    </row>
    <row r="46" spans="1:32">
      <c r="J46" s="40"/>
      <c r="K46" s="41"/>
      <c r="L46" s="40"/>
      <c r="M46" s="40"/>
    </row>
    <row r="47" spans="1:32">
      <c r="J47" s="40"/>
      <c r="K47" s="41"/>
      <c r="L47" s="40"/>
      <c r="M47" s="40"/>
    </row>
    <row r="48" spans="1:32">
      <c r="J48" s="40"/>
      <c r="K48" s="41"/>
      <c r="L48" s="40"/>
      <c r="M48" s="40"/>
    </row>
    <row r="49" spans="4:14">
      <c r="J49" s="40"/>
      <c r="K49" s="41"/>
      <c r="L49" s="40"/>
      <c r="M49" s="40"/>
    </row>
    <row r="50" spans="4:14">
      <c r="J50" s="40"/>
      <c r="K50" s="41"/>
      <c r="L50" s="40"/>
      <c r="M50" s="40"/>
    </row>
    <row r="51" spans="4:14">
      <c r="J51" s="40"/>
      <c r="K51" s="41"/>
      <c r="L51" s="40"/>
      <c r="M51" s="40"/>
    </row>
    <row r="52" spans="4:14">
      <c r="J52" s="40"/>
      <c r="K52" s="41"/>
      <c r="L52" s="40"/>
      <c r="M52" s="40"/>
    </row>
    <row r="53" spans="4:14">
      <c r="J53" s="40"/>
      <c r="K53" s="41"/>
      <c r="L53" s="40"/>
      <c r="M53" s="40"/>
    </row>
    <row r="54" spans="4:14">
      <c r="D54" s="90"/>
      <c r="J54" s="40"/>
      <c r="K54" s="41"/>
      <c r="L54" s="40"/>
      <c r="M54" s="40"/>
    </row>
    <row r="55" spans="4:14">
      <c r="J55" s="40"/>
      <c r="K55" s="41"/>
      <c r="L55" s="40"/>
      <c r="M55" s="40"/>
    </row>
    <row r="56" spans="4:14">
      <c r="J56" s="40"/>
      <c r="K56" s="41"/>
      <c r="L56" s="40"/>
      <c r="M56" s="40"/>
    </row>
    <row r="57" spans="4:14">
      <c r="J57" s="40"/>
      <c r="K57" s="41"/>
      <c r="L57" s="40"/>
      <c r="M57" s="40"/>
    </row>
    <row r="58" spans="4:14">
      <c r="J58" s="40"/>
      <c r="K58" s="41"/>
      <c r="L58" s="40"/>
      <c r="M58" s="40"/>
    </row>
    <row r="59" spans="4:14" ht="45" customHeight="1">
      <c r="J59" s="40"/>
      <c r="K59" s="41"/>
      <c r="L59" s="40"/>
      <c r="M59" s="40"/>
      <c r="N59" s="115"/>
    </row>
    <row r="60" spans="4:14">
      <c r="J60" s="40"/>
      <c r="K60" s="41"/>
      <c r="L60" s="40"/>
      <c r="M60" s="40"/>
      <c r="N60" s="115"/>
    </row>
    <row r="61" spans="4:14">
      <c r="J61" s="40"/>
      <c r="K61" s="41"/>
      <c r="L61" s="40"/>
      <c r="M61" s="40"/>
      <c r="N61" s="115"/>
    </row>
    <row r="62" spans="4:14">
      <c r="J62" s="40"/>
      <c r="K62" s="41"/>
      <c r="L62" s="40"/>
      <c r="M62" s="40"/>
    </row>
    <row r="63" spans="4:14">
      <c r="J63" s="40"/>
      <c r="K63" s="41"/>
      <c r="L63" s="40"/>
      <c r="M63" s="40"/>
    </row>
    <row r="64" spans="4:14">
      <c r="J64" s="40"/>
      <c r="K64" s="41"/>
      <c r="L64" s="40"/>
      <c r="M64" s="40"/>
    </row>
    <row r="65" spans="10:14">
      <c r="J65" s="40"/>
      <c r="K65" s="41"/>
      <c r="L65" s="40"/>
      <c r="M65" s="40"/>
      <c r="N65" s="115"/>
    </row>
    <row r="66" spans="10:14">
      <c r="J66" s="40"/>
      <c r="K66" s="41"/>
      <c r="L66" s="40"/>
      <c r="M66" s="40"/>
      <c r="N66" s="115"/>
    </row>
    <row r="67" spans="10:14">
      <c r="J67" s="40"/>
      <c r="K67" s="41"/>
      <c r="L67" s="40"/>
      <c r="M67" s="40"/>
      <c r="N67" s="115"/>
    </row>
    <row r="68" spans="10:14">
      <c r="J68" s="40"/>
      <c r="K68" s="41"/>
      <c r="L68" s="40"/>
      <c r="M68" s="40"/>
      <c r="N68" s="115"/>
    </row>
    <row r="69" spans="10:14">
      <c r="J69" s="40"/>
      <c r="K69" s="41"/>
      <c r="L69" s="40"/>
      <c r="M69" s="40"/>
    </row>
    <row r="70" spans="10:14">
      <c r="J70" s="40"/>
      <c r="K70" s="41"/>
      <c r="L70" s="40"/>
      <c r="M70" s="40"/>
      <c r="N70" s="115"/>
    </row>
    <row r="71" spans="10:14">
      <c r="J71" s="40"/>
      <c r="K71" s="41"/>
      <c r="L71" s="40"/>
      <c r="M71" s="40"/>
      <c r="N71" s="115"/>
    </row>
    <row r="72" spans="10:14">
      <c r="J72" s="40"/>
      <c r="K72" s="41"/>
      <c r="L72" s="40"/>
      <c r="M72" s="40"/>
      <c r="N72" s="115"/>
    </row>
    <row r="73" spans="10:14">
      <c r="J73" s="40"/>
      <c r="K73" s="41"/>
      <c r="L73" s="40"/>
      <c r="M73" s="40"/>
    </row>
    <row r="74" spans="10:14">
      <c r="J74" s="40"/>
      <c r="K74" s="41"/>
      <c r="L74" s="40"/>
      <c r="M74" s="40"/>
    </row>
    <row r="75" spans="10:14">
      <c r="J75" s="40"/>
      <c r="K75" s="41"/>
      <c r="L75" s="40"/>
      <c r="M75" s="40"/>
      <c r="N75" s="115"/>
    </row>
    <row r="76" spans="10:14">
      <c r="J76" s="40"/>
      <c r="K76" s="41"/>
      <c r="L76" s="40"/>
      <c r="M76" s="40"/>
      <c r="N76" s="115"/>
    </row>
    <row r="77" spans="10:14">
      <c r="J77" s="40"/>
      <c r="K77" s="41"/>
      <c r="L77" s="40"/>
      <c r="M77" s="40"/>
    </row>
    <row r="78" spans="10:14">
      <c r="J78" s="40"/>
      <c r="K78" s="41"/>
      <c r="L78" s="40"/>
      <c r="M78" s="40"/>
    </row>
    <row r="79" spans="10:14">
      <c r="J79" s="40"/>
      <c r="K79" s="41"/>
      <c r="L79" s="40"/>
      <c r="M79" s="40"/>
      <c r="N79" s="116"/>
    </row>
    <row r="80" spans="10:14">
      <c r="J80" s="40"/>
      <c r="K80" s="41"/>
      <c r="L80" s="40"/>
      <c r="M80" s="40"/>
    </row>
    <row r="81" spans="10:13">
      <c r="J81" s="40"/>
      <c r="K81" s="41"/>
      <c r="L81" s="40"/>
      <c r="M81" s="40"/>
    </row>
    <row r="82" spans="10:13">
      <c r="J82" s="40"/>
      <c r="K82" s="41"/>
      <c r="L82" s="40"/>
      <c r="M82" s="40"/>
    </row>
    <row r="83" spans="10:13">
      <c r="J83" s="40"/>
      <c r="K83" s="41"/>
      <c r="L83" s="40"/>
      <c r="M83" s="40"/>
    </row>
    <row r="84" spans="10:13">
      <c r="J84" s="40"/>
      <c r="K84" s="41"/>
      <c r="L84" s="40"/>
      <c r="M84" s="40"/>
    </row>
    <row r="85" spans="10:13">
      <c r="J85" s="40"/>
      <c r="K85" s="41"/>
      <c r="L85" s="40"/>
      <c r="M85" s="40"/>
    </row>
    <row r="86" spans="10:13">
      <c r="J86" s="40"/>
      <c r="K86" s="41"/>
      <c r="L86" s="40"/>
      <c r="M86" s="40"/>
    </row>
    <row r="87" spans="10:13">
      <c r="J87" s="40"/>
      <c r="K87" s="41"/>
      <c r="L87" s="40"/>
      <c r="M87" s="40"/>
    </row>
    <row r="88" spans="10:13">
      <c r="J88" s="40"/>
      <c r="K88" s="41"/>
      <c r="L88" s="40"/>
      <c r="M88" s="40"/>
    </row>
    <row r="89" spans="10:13">
      <c r="J89" s="40"/>
      <c r="K89" s="41"/>
      <c r="L89" s="40"/>
      <c r="M89" s="40"/>
    </row>
    <row r="90" spans="10:13">
      <c r="J90" s="40"/>
      <c r="K90" s="41"/>
      <c r="L90" s="40"/>
      <c r="M90" s="40"/>
    </row>
    <row r="91" spans="10:13">
      <c r="J91" s="40"/>
      <c r="K91" s="41"/>
      <c r="L91" s="40"/>
      <c r="M91" s="40"/>
    </row>
    <row r="92" spans="10:13">
      <c r="J92" s="40"/>
      <c r="K92" s="41"/>
      <c r="L92" s="40"/>
      <c r="M92" s="40"/>
    </row>
    <row r="93" spans="10:13">
      <c r="J93" s="40"/>
      <c r="K93" s="41"/>
      <c r="L93" s="40"/>
      <c r="M93" s="40"/>
    </row>
    <row r="94" spans="10:13">
      <c r="J94" s="40"/>
      <c r="K94" s="41"/>
      <c r="L94" s="40"/>
      <c r="M94" s="40"/>
    </row>
    <row r="95" spans="10:13">
      <c r="J95" s="40"/>
      <c r="K95" s="41"/>
      <c r="L95" s="40"/>
      <c r="M95" s="40"/>
    </row>
    <row r="96" spans="10:13">
      <c r="J96" s="40"/>
      <c r="K96" s="41"/>
      <c r="L96" s="40"/>
      <c r="M96" s="40"/>
    </row>
    <row r="97" spans="10:13">
      <c r="J97" s="40"/>
      <c r="K97" s="41"/>
      <c r="L97" s="40"/>
      <c r="M97" s="40"/>
    </row>
    <row r="98" spans="10:13">
      <c r="J98" s="40"/>
      <c r="K98" s="41"/>
      <c r="L98" s="40"/>
      <c r="M98" s="40"/>
    </row>
    <row r="99" spans="10:13">
      <c r="J99" s="40"/>
      <c r="K99" s="41"/>
      <c r="L99" s="40"/>
      <c r="M99" s="40"/>
    </row>
    <row r="100" spans="10:13">
      <c r="J100" s="40"/>
      <c r="K100" s="41"/>
      <c r="L100" s="40"/>
      <c r="M100" s="40"/>
    </row>
    <row r="101" spans="10:13">
      <c r="J101" s="40"/>
      <c r="K101" s="41"/>
      <c r="L101" s="40"/>
      <c r="M101" s="40"/>
    </row>
    <row r="102" spans="10:13">
      <c r="J102" s="40"/>
      <c r="K102" s="41"/>
      <c r="L102" s="40"/>
      <c r="M102" s="40"/>
    </row>
    <row r="103" spans="10:13">
      <c r="J103" s="40"/>
      <c r="K103" s="41"/>
      <c r="L103" s="40"/>
      <c r="M103" s="40"/>
    </row>
    <row r="104" spans="10:13">
      <c r="J104" s="40"/>
      <c r="K104" s="41"/>
      <c r="L104" s="40"/>
      <c r="M104" s="40"/>
    </row>
    <row r="105" spans="10:13">
      <c r="J105" s="40"/>
      <c r="K105" s="41"/>
      <c r="L105" s="40"/>
      <c r="M105" s="40"/>
    </row>
    <row r="106" spans="10:13">
      <c r="J106" s="40"/>
      <c r="K106" s="41"/>
      <c r="L106" s="40"/>
      <c r="M106" s="40"/>
    </row>
    <row r="107" spans="10:13">
      <c r="J107" s="40"/>
      <c r="K107" s="41"/>
      <c r="L107" s="40"/>
      <c r="M107" s="40"/>
    </row>
    <row r="108" spans="10:13">
      <c r="J108" s="40"/>
      <c r="K108" s="41"/>
      <c r="L108" s="40"/>
      <c r="M108" s="40"/>
    </row>
    <row r="109" spans="10:13">
      <c r="J109" s="40"/>
      <c r="K109" s="41"/>
      <c r="L109" s="40"/>
      <c r="M109" s="40"/>
    </row>
    <row r="110" spans="10:13">
      <c r="J110" s="40"/>
      <c r="K110" s="41"/>
      <c r="L110" s="40"/>
      <c r="M110" s="40"/>
    </row>
    <row r="111" spans="10:13">
      <c r="J111" s="40"/>
      <c r="K111" s="41"/>
      <c r="L111" s="40"/>
      <c r="M111" s="40"/>
    </row>
    <row r="112" spans="10:13">
      <c r="J112" s="40"/>
      <c r="K112" s="41"/>
      <c r="L112" s="40"/>
      <c r="M112" s="40"/>
    </row>
    <row r="113" spans="10:13">
      <c r="J113" s="40"/>
      <c r="K113" s="41"/>
      <c r="L113" s="40"/>
      <c r="M113" s="40"/>
    </row>
    <row r="114" spans="10:13">
      <c r="J114" s="40"/>
      <c r="K114" s="41"/>
      <c r="L114" s="40"/>
      <c r="M114" s="40"/>
    </row>
    <row r="115" spans="10:13">
      <c r="J115" s="40"/>
      <c r="K115" s="41"/>
      <c r="L115" s="40"/>
      <c r="M115" s="40"/>
    </row>
    <row r="116" spans="10:13">
      <c r="J116" s="40"/>
      <c r="K116" s="41"/>
      <c r="L116" s="40"/>
      <c r="M116" s="40"/>
    </row>
    <row r="117" spans="10:13">
      <c r="J117" s="40"/>
      <c r="K117" s="41"/>
      <c r="L117" s="40"/>
      <c r="M117" s="40"/>
    </row>
    <row r="118" spans="10:13">
      <c r="J118" s="40"/>
      <c r="K118" s="41"/>
      <c r="L118" s="40"/>
      <c r="M118" s="40"/>
    </row>
    <row r="119" spans="10:13">
      <c r="J119" s="40"/>
      <c r="K119" s="41"/>
      <c r="L119" s="40"/>
      <c r="M119" s="40"/>
    </row>
    <row r="120" spans="10:13">
      <c r="J120" s="40"/>
      <c r="K120" s="41"/>
      <c r="L120" s="40"/>
      <c r="M120" s="40"/>
    </row>
    <row r="121" spans="10:13">
      <c r="J121" s="40"/>
      <c r="K121" s="41"/>
      <c r="L121" s="40"/>
      <c r="M121" s="40"/>
    </row>
    <row r="122" spans="10:13">
      <c r="J122" s="40"/>
      <c r="K122" s="41"/>
      <c r="L122" s="40"/>
      <c r="M122" s="40"/>
    </row>
    <row r="123" spans="10:13">
      <c r="J123" s="40"/>
      <c r="K123" s="41"/>
      <c r="L123" s="40"/>
      <c r="M123" s="40"/>
    </row>
    <row r="124" spans="10:13">
      <c r="J124" s="40"/>
      <c r="K124" s="41"/>
      <c r="L124" s="40"/>
      <c r="M124" s="40"/>
    </row>
    <row r="125" spans="10:13">
      <c r="J125" s="40"/>
      <c r="K125" s="41"/>
      <c r="L125" s="40"/>
      <c r="M125" s="40"/>
    </row>
    <row r="126" spans="10:13">
      <c r="J126" s="40"/>
      <c r="K126" s="41"/>
      <c r="L126" s="40"/>
      <c r="M126" s="40"/>
    </row>
    <row r="127" spans="10:13">
      <c r="J127" s="40"/>
      <c r="K127" s="41"/>
      <c r="L127" s="40"/>
      <c r="M127" s="40"/>
    </row>
    <row r="128" spans="10:13">
      <c r="J128" s="40"/>
      <c r="K128" s="41"/>
      <c r="L128" s="40"/>
      <c r="M128" s="40"/>
    </row>
    <row r="129" spans="10:13">
      <c r="J129" s="40"/>
      <c r="K129" s="41"/>
      <c r="L129" s="40"/>
      <c r="M129" s="40"/>
    </row>
    <row r="130" spans="10:13">
      <c r="J130" s="40"/>
      <c r="K130" s="41"/>
      <c r="L130" s="40"/>
      <c r="M130" s="40"/>
    </row>
    <row r="131" spans="10:13">
      <c r="J131" s="40"/>
      <c r="K131" s="41"/>
      <c r="L131" s="40"/>
      <c r="M131" s="40"/>
    </row>
    <row r="132" spans="10:13">
      <c r="J132" s="40"/>
      <c r="K132" s="41"/>
      <c r="L132" s="40"/>
      <c r="M132" s="40"/>
    </row>
    <row r="133" spans="10:13">
      <c r="J133" s="40"/>
      <c r="K133" s="41"/>
      <c r="L133" s="40"/>
      <c r="M133" s="40"/>
    </row>
    <row r="134" spans="10:13">
      <c r="J134" s="40"/>
      <c r="K134" s="41"/>
      <c r="L134" s="40"/>
      <c r="M134" s="40"/>
    </row>
    <row r="135" spans="10:13">
      <c r="J135" s="40"/>
      <c r="K135" s="41"/>
      <c r="L135" s="40"/>
      <c r="M135" s="40"/>
    </row>
    <row r="136" spans="10:13">
      <c r="J136" s="40"/>
      <c r="K136" s="41"/>
      <c r="L136" s="40"/>
      <c r="M136" s="40"/>
    </row>
    <row r="137" spans="10:13">
      <c r="J137" s="40"/>
      <c r="K137" s="41"/>
      <c r="L137" s="40"/>
      <c r="M137" s="40"/>
    </row>
    <row r="138" spans="10:13">
      <c r="J138" s="40"/>
      <c r="K138" s="41"/>
      <c r="L138" s="40"/>
      <c r="M138" s="40"/>
    </row>
    <row r="139" spans="10:13">
      <c r="J139" s="40"/>
      <c r="K139" s="41"/>
      <c r="L139" s="40"/>
      <c r="M139" s="40"/>
    </row>
    <row r="140" spans="10:13">
      <c r="J140" s="40"/>
      <c r="K140" s="41"/>
      <c r="L140" s="40"/>
      <c r="M140" s="40"/>
    </row>
    <row r="141" spans="10:13">
      <c r="J141" s="40"/>
      <c r="K141" s="41"/>
      <c r="L141" s="40"/>
      <c r="M141" s="40"/>
    </row>
    <row r="142" spans="10:13">
      <c r="J142" s="40"/>
      <c r="K142" s="41"/>
      <c r="L142" s="40"/>
      <c r="M142" s="40"/>
    </row>
    <row r="143" spans="10:13">
      <c r="J143" s="40"/>
      <c r="K143" s="41"/>
      <c r="L143" s="40"/>
      <c r="M143" s="40"/>
    </row>
  </sheetData>
  <conditionalFormatting sqref="B34:I34">
    <cfRule type="iconSet" priority="5">
      <iconSet iconSet="3Symbols2" reverse="1">
        <cfvo type="percent" val="0"/>
        <cfvo type="percent" val="33"/>
        <cfvo type="percent" val="67"/>
      </iconSet>
    </cfRule>
  </conditionalFormatting>
  <conditionalFormatting sqref="M2:M6 M10:M16">
    <cfRule type="colorScale" priority="2">
      <colorScale>
        <cfvo type="min" val="0"/>
        <cfvo type="percentile" val="50"/>
        <cfvo type="max" val="0"/>
        <color rgb="FF63BE7B"/>
        <color rgb="FFFFEB84"/>
        <color rgb="FFF8696B"/>
      </colorScale>
    </cfRule>
  </conditionalFormatting>
  <conditionalFormatting sqref="M2:M6 M10:M26">
    <cfRule type="colorScale" priority="1">
      <colorScale>
        <cfvo type="min" val="0"/>
        <cfvo type="percentile" val="50"/>
        <cfvo type="max" val="0"/>
        <color rgb="FF63BE7B"/>
        <color rgb="FFFFEB84"/>
        <color rgb="FFF8696B"/>
      </colorScale>
    </cfRule>
  </conditionalFormatting>
  <conditionalFormatting sqref="B31:B32 B2:B26">
    <cfRule type="colorScale" priority="40">
      <colorScale>
        <cfvo type="min" val="0"/>
        <cfvo type="percentile" val="50"/>
        <cfvo type="max" val="0"/>
        <color rgb="FF63BE7B"/>
        <color rgb="FFFFEB84"/>
        <color rgb="FFF8696B"/>
      </colorScale>
    </cfRule>
  </conditionalFormatting>
  <conditionalFormatting sqref="C31:C32 C2:C26">
    <cfRule type="colorScale" priority="42">
      <colorScale>
        <cfvo type="min" val="0"/>
        <cfvo type="percentile" val="50"/>
        <cfvo type="max" val="0"/>
        <color rgb="FF63BE7B"/>
        <color rgb="FFFFEB84"/>
        <color rgb="FFF8696B"/>
      </colorScale>
    </cfRule>
  </conditionalFormatting>
  <conditionalFormatting sqref="D31:D32 D2:D26">
    <cfRule type="colorScale" priority="44">
      <colorScale>
        <cfvo type="min" val="0"/>
        <cfvo type="percentile" val="50"/>
        <cfvo type="max" val="0"/>
        <color rgb="FF63BE7B"/>
        <color rgb="FFFFEB84"/>
        <color rgb="FFF8696B"/>
      </colorScale>
    </cfRule>
  </conditionalFormatting>
  <conditionalFormatting sqref="E31:E32 E2:E26">
    <cfRule type="colorScale" priority="46">
      <colorScale>
        <cfvo type="min" val="0"/>
        <cfvo type="percentile" val="50"/>
        <cfvo type="max" val="0"/>
        <color rgb="FF63BE7B"/>
        <color rgb="FFFFEB84"/>
        <color rgb="FFF8696B"/>
      </colorScale>
    </cfRule>
  </conditionalFormatting>
  <conditionalFormatting sqref="F31:F32 F2:F26">
    <cfRule type="colorScale" priority="48">
      <colorScale>
        <cfvo type="min" val="0"/>
        <cfvo type="percentile" val="50"/>
        <cfvo type="max" val="0"/>
        <color rgb="FF63BE7B"/>
        <color rgb="FFFFEB84"/>
        <color rgb="FFF8696B"/>
      </colorScale>
    </cfRule>
  </conditionalFormatting>
  <conditionalFormatting sqref="G31:G32 G2:G26">
    <cfRule type="colorScale" priority="50">
      <colorScale>
        <cfvo type="min" val="0"/>
        <cfvo type="percentile" val="50"/>
        <cfvo type="max" val="0"/>
        <color rgb="FF63BE7B"/>
        <color rgb="FFFFEB84"/>
        <color rgb="FFF8696B"/>
      </colorScale>
    </cfRule>
  </conditionalFormatting>
  <conditionalFormatting sqref="H31:H32 H2:H26">
    <cfRule type="colorScale" priority="52">
      <colorScale>
        <cfvo type="min" val="0"/>
        <cfvo type="percentile" val="50"/>
        <cfvo type="max" val="0"/>
        <color rgb="FF63BE7B"/>
        <color rgb="FFFFEB84"/>
        <color rgb="FFF8696B"/>
      </colorScale>
    </cfRule>
  </conditionalFormatting>
  <conditionalFormatting sqref="I31:I32 I2:I26">
    <cfRule type="colorScale" priority="54">
      <colorScale>
        <cfvo type="min" val="0"/>
        <cfvo type="percentile" val="50"/>
        <cfvo type="max" val="0"/>
        <color rgb="FF63BE7B"/>
        <color rgb="FFFFEB84"/>
        <color rgb="FFF8696B"/>
      </colorScale>
    </cfRule>
  </conditionalFormatting>
  <conditionalFormatting sqref="L31:L32 L2:L9 L11:L26">
    <cfRule type="iconSet" priority="56">
      <iconSet iconSet="5Arrows" reverse="1">
        <cfvo type="percent" val="0"/>
        <cfvo type="percent" val="20"/>
        <cfvo type="percent" val="40"/>
        <cfvo type="percent" val="60"/>
        <cfvo type="percent" val="80"/>
      </iconSet>
    </cfRule>
  </conditionalFormatting>
  <pageMargins left="0.7" right="0.7" top="0.75" bottom="0.75" header="0.3" footer="0.3"/>
  <pageSetup paperSize="0" orientation="portrait" horizontalDpi="0" verticalDpi="0" copies="0"/>
  <drawing r:id="rId1"/>
  <tableParts count="1">
    <tablePart r:id="rId2"/>
  </tableParts>
</worksheet>
</file>

<file path=xl/worksheets/sheet10.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V13" sqref="V13"/>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1.75" thickBot="1">
      <c r="A1" s="89" t="s">
        <v>489</v>
      </c>
      <c r="B1" s="112" t="s">
        <v>488</v>
      </c>
      <c r="C1" s="11" t="s">
        <v>491</v>
      </c>
      <c r="D1" s="13" t="s">
        <v>490</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492</v>
      </c>
      <c r="C3" s="98"/>
      <c r="D3" s="99">
        <v>1.0416666666666667E-4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493</v>
      </c>
      <c r="C4" s="98"/>
      <c r="D4" s="99"/>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67" t="s">
        <v>494</v>
      </c>
      <c r="C5" s="98"/>
      <c r="D5" s="99">
        <v>1.5046296296296297E-4</v>
      </c>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67" t="s">
        <v>495</v>
      </c>
      <c r="C6" s="98"/>
      <c r="D6" s="99"/>
      <c r="E6" s="79"/>
      <c r="F6" s="80"/>
      <c r="G6" s="79"/>
      <c r="H6" s="80"/>
      <c r="I6" s="79"/>
      <c r="J6" s="80"/>
      <c r="K6" s="79">
        <v>1</v>
      </c>
      <c r="L6" s="80"/>
      <c r="M6" s="79"/>
      <c r="N6" s="80"/>
      <c r="O6" s="79"/>
      <c r="P6" s="80"/>
      <c r="Q6" s="79"/>
      <c r="R6" s="80"/>
      <c r="S6" s="79"/>
      <c r="T6" s="80"/>
      <c r="U6" s="79"/>
      <c r="V6" s="80"/>
      <c r="W6" s="79"/>
      <c r="X6" s="80"/>
      <c r="Y6" s="79"/>
      <c r="Z6" s="80"/>
      <c r="AA6" s="79"/>
      <c r="AB6" s="80"/>
    </row>
    <row r="7" spans="1:53">
      <c r="A7" s="14" t="s">
        <v>52</v>
      </c>
      <c r="B7" s="67" t="s">
        <v>112</v>
      </c>
      <c r="C7" s="98"/>
      <c r="D7" s="99">
        <v>9.2592592592592588E-5</v>
      </c>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70" t="s">
        <v>496</v>
      </c>
      <c r="C8" s="98"/>
      <c r="D8" s="99">
        <v>6.9444444444444444E-5</v>
      </c>
      <c r="E8" s="79"/>
      <c r="F8" s="80"/>
      <c r="G8" s="79"/>
      <c r="H8" s="80"/>
      <c r="I8" s="79"/>
      <c r="J8" s="80"/>
      <c r="K8" s="79"/>
      <c r="L8" s="80"/>
      <c r="M8" s="79"/>
      <c r="N8" s="80"/>
      <c r="O8" s="79"/>
      <c r="P8" s="80"/>
      <c r="Q8" s="79">
        <v>1</v>
      </c>
      <c r="R8" s="80"/>
      <c r="S8" s="79"/>
      <c r="T8" s="80"/>
      <c r="U8" s="79"/>
      <c r="V8" s="80"/>
      <c r="W8" s="79"/>
      <c r="X8" s="80"/>
      <c r="Y8" s="79"/>
      <c r="Z8" s="80"/>
      <c r="AA8" s="79"/>
      <c r="AB8" s="80"/>
    </row>
    <row r="9" spans="1:53">
      <c r="A9" s="14" t="s">
        <v>50</v>
      </c>
      <c r="B9" s="66" t="s">
        <v>497</v>
      </c>
      <c r="C9" s="98">
        <v>1.9097222222222222E-3</v>
      </c>
      <c r="D9" s="99">
        <v>1.9675925925925928E-3</v>
      </c>
      <c r="E9" s="79"/>
      <c r="F9" s="80"/>
      <c r="G9" s="79"/>
      <c r="H9" s="80"/>
      <c r="I9" s="79"/>
      <c r="J9" s="80"/>
      <c r="K9" s="79"/>
      <c r="L9" s="80"/>
      <c r="M9" s="79"/>
      <c r="N9" s="80"/>
      <c r="O9" s="79"/>
      <c r="P9" s="80"/>
      <c r="Q9" s="79"/>
      <c r="R9" s="80"/>
      <c r="S9" s="79"/>
      <c r="T9" s="80"/>
      <c r="U9" s="79"/>
      <c r="V9" s="80">
        <v>1</v>
      </c>
      <c r="W9" s="79"/>
      <c r="X9" s="80"/>
      <c r="Y9" s="79"/>
      <c r="Z9" s="80"/>
      <c r="AA9" s="79"/>
      <c r="AB9" s="80"/>
    </row>
    <row r="10" spans="1:53">
      <c r="A10" s="14" t="s">
        <v>49</v>
      </c>
      <c r="B10" s="67" t="s">
        <v>498</v>
      </c>
      <c r="C10" s="98">
        <v>5.7870370370370366E-5</v>
      </c>
      <c r="D10" s="99">
        <v>5.7870370370370366E-5</v>
      </c>
      <c r="E10" s="79"/>
      <c r="F10" s="80"/>
      <c r="G10" s="79"/>
      <c r="H10" s="80"/>
      <c r="I10" s="79"/>
      <c r="J10" s="80"/>
      <c r="K10" s="79"/>
      <c r="L10" s="80"/>
      <c r="M10" s="79"/>
      <c r="N10" s="80"/>
      <c r="O10" s="79"/>
      <c r="P10" s="80"/>
      <c r="Q10" s="79"/>
      <c r="R10" s="80"/>
      <c r="S10" s="79"/>
      <c r="T10" s="80"/>
      <c r="U10" s="79"/>
      <c r="V10" s="80">
        <v>1</v>
      </c>
      <c r="W10" s="79"/>
      <c r="X10" s="80"/>
      <c r="Y10" s="79"/>
      <c r="Z10" s="80"/>
      <c r="AA10" s="79"/>
      <c r="AB10" s="80"/>
    </row>
    <row r="11" spans="1:53">
      <c r="A11" s="14" t="s">
        <v>48</v>
      </c>
      <c r="B11" s="68" t="s">
        <v>112</v>
      </c>
      <c r="C11" s="98"/>
      <c r="D11" s="99">
        <v>9.2592592592592588E-5</v>
      </c>
      <c r="E11" s="79">
        <v>1</v>
      </c>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t="s">
        <v>499</v>
      </c>
      <c r="C12" s="98"/>
      <c r="D12" s="99">
        <v>4.6296296296296294E-5</v>
      </c>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500</v>
      </c>
      <c r="C29" s="63">
        <f>SUBTOTAL(109,Taulukko1567810111214[SIJA:3])</f>
        <v>1.9675925925925924E-3</v>
      </c>
      <c r="D29" s="64">
        <f>SUBTOTAL(109,Taulukko1567810111214[ERO:+1:34])</f>
        <v>2.5810185185185189E-3</v>
      </c>
      <c r="E29" s="82">
        <f>SUM(E3:E28)</f>
        <v>1</v>
      </c>
      <c r="F29" s="83">
        <f>SUM(F3:F28)</f>
        <v>0</v>
      </c>
      <c r="G29" s="84">
        <f>SUM(G3:G28)</f>
        <v>0</v>
      </c>
      <c r="H29" s="83">
        <f t="shared" ref="H29:AB29" si="0">SUM(H3:H28)</f>
        <v>0</v>
      </c>
      <c r="I29" s="84">
        <f t="shared" si="0"/>
        <v>0</v>
      </c>
      <c r="J29" s="83">
        <f t="shared" si="0"/>
        <v>0</v>
      </c>
      <c r="K29" s="84">
        <f t="shared" si="0"/>
        <v>1</v>
      </c>
      <c r="L29" s="83">
        <f t="shared" si="0"/>
        <v>0</v>
      </c>
      <c r="M29" s="84">
        <f t="shared" si="0"/>
        <v>0</v>
      </c>
      <c r="N29" s="83">
        <f t="shared" si="0"/>
        <v>0</v>
      </c>
      <c r="O29" s="84">
        <f t="shared" si="0"/>
        <v>0</v>
      </c>
      <c r="P29" s="83">
        <f t="shared" si="0"/>
        <v>0</v>
      </c>
      <c r="Q29" s="84">
        <f t="shared" si="0"/>
        <v>1</v>
      </c>
      <c r="R29" s="83">
        <f t="shared" si="0"/>
        <v>0</v>
      </c>
      <c r="S29" s="84">
        <f t="shared" si="0"/>
        <v>1</v>
      </c>
      <c r="T29" s="83">
        <f t="shared" si="0"/>
        <v>0</v>
      </c>
      <c r="U29" s="84">
        <f t="shared" si="0"/>
        <v>3</v>
      </c>
      <c r="V29" s="83">
        <f t="shared" si="0"/>
        <v>2</v>
      </c>
      <c r="W29" s="84">
        <f t="shared" si="0"/>
        <v>0</v>
      </c>
      <c r="X29" s="83">
        <f t="shared" si="0"/>
        <v>0</v>
      </c>
      <c r="Y29" s="84">
        <f t="shared" si="0"/>
        <v>0</v>
      </c>
      <c r="Z29" s="83">
        <f t="shared" si="0"/>
        <v>0</v>
      </c>
      <c r="AA29" s="84">
        <f t="shared" si="0"/>
        <v>0</v>
      </c>
      <c r="AB29" s="83">
        <f t="shared" si="0"/>
        <v>0</v>
      </c>
      <c r="AC29" s="85">
        <f>SUM(E29:AB29)</f>
        <v>9</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11.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10" sqref="B10"/>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4" thickBot="1">
      <c r="A1" s="89" t="s">
        <v>433</v>
      </c>
      <c r="B1" s="12" t="s">
        <v>434</v>
      </c>
      <c r="C1" s="11" t="s">
        <v>432</v>
      </c>
      <c r="D1" s="13" t="s">
        <v>431</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441</v>
      </c>
      <c r="C3" s="98"/>
      <c r="D3" s="99"/>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112</v>
      </c>
      <c r="C4" s="98"/>
      <c r="D4" s="99"/>
      <c r="E4" s="79">
        <v>1</v>
      </c>
      <c r="F4" s="80"/>
      <c r="G4" s="79"/>
      <c r="H4" s="80"/>
      <c r="I4" s="79"/>
      <c r="J4" s="80"/>
      <c r="K4" s="79"/>
      <c r="L4" s="80"/>
      <c r="M4" s="79"/>
      <c r="N4" s="80"/>
      <c r="O4" s="79"/>
      <c r="P4" s="80"/>
      <c r="Q4" s="79"/>
      <c r="R4" s="80"/>
      <c r="S4" s="79"/>
      <c r="T4" s="80"/>
      <c r="U4" s="79"/>
      <c r="V4" s="80"/>
      <c r="W4" s="79"/>
      <c r="X4" s="80"/>
      <c r="Y4" s="79"/>
      <c r="Z4" s="80"/>
      <c r="AA4" s="79"/>
      <c r="AB4" s="80"/>
    </row>
    <row r="5" spans="1:53">
      <c r="A5" s="14" t="s">
        <v>54</v>
      </c>
      <c r="B5" s="67" t="s">
        <v>112</v>
      </c>
      <c r="C5" s="98"/>
      <c r="D5" s="99"/>
      <c r="E5" s="77">
        <v>1</v>
      </c>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67" t="s">
        <v>112</v>
      </c>
      <c r="C6" s="98"/>
      <c r="D6" s="99"/>
      <c r="E6" s="79"/>
      <c r="F6" s="80"/>
      <c r="G6" s="79"/>
      <c r="H6" s="80"/>
      <c r="I6" s="79"/>
      <c r="J6" s="80"/>
      <c r="K6" s="79"/>
      <c r="L6" s="80"/>
      <c r="M6" s="79"/>
      <c r="N6" s="80"/>
      <c r="O6" s="79">
        <v>1</v>
      </c>
      <c r="P6" s="80"/>
      <c r="Q6" s="79"/>
      <c r="R6" s="80"/>
      <c r="S6" s="79"/>
      <c r="T6" s="80"/>
      <c r="U6" s="79"/>
      <c r="V6" s="80"/>
      <c r="W6" s="79"/>
      <c r="X6" s="80"/>
      <c r="Y6" s="79"/>
      <c r="Z6" s="80"/>
      <c r="AA6" s="79"/>
      <c r="AB6" s="80"/>
    </row>
    <row r="7" spans="1:53">
      <c r="A7" s="14" t="s">
        <v>52</v>
      </c>
      <c r="B7" s="67" t="s">
        <v>112</v>
      </c>
      <c r="C7" s="98"/>
      <c r="D7" s="99"/>
      <c r="E7" s="79">
        <v>1</v>
      </c>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70" t="s">
        <v>435</v>
      </c>
      <c r="C8" s="98"/>
      <c r="D8" s="99"/>
      <c r="E8" s="79">
        <v>1</v>
      </c>
      <c r="F8" s="80"/>
      <c r="G8" s="79"/>
      <c r="H8" s="80"/>
      <c r="I8" s="79"/>
      <c r="J8" s="80"/>
      <c r="K8" s="79"/>
      <c r="L8" s="80"/>
      <c r="M8" s="79"/>
      <c r="N8" s="80"/>
      <c r="O8" s="79"/>
      <c r="P8" s="80"/>
      <c r="Q8" s="79"/>
      <c r="R8" s="80"/>
      <c r="S8" s="79"/>
      <c r="T8" s="80"/>
      <c r="U8" s="79"/>
      <c r="V8" s="80"/>
      <c r="W8" s="79"/>
      <c r="X8" s="80"/>
      <c r="Y8" s="79"/>
      <c r="Z8" s="80"/>
      <c r="AA8" s="79"/>
      <c r="AB8" s="80"/>
    </row>
    <row r="9" spans="1:53">
      <c r="A9" s="14" t="s">
        <v>50</v>
      </c>
      <c r="B9" s="113" t="s">
        <v>436</v>
      </c>
      <c r="C9" s="98"/>
      <c r="D9" s="99"/>
      <c r="E9" s="79"/>
      <c r="F9" s="80"/>
      <c r="G9" s="79"/>
      <c r="H9" s="80"/>
      <c r="I9" s="79"/>
      <c r="J9" s="80"/>
      <c r="K9" s="79"/>
      <c r="L9" s="80"/>
      <c r="M9" s="79"/>
      <c r="N9" s="80"/>
      <c r="O9" s="79"/>
      <c r="P9" s="80"/>
      <c r="Q9" s="79"/>
      <c r="R9" s="80"/>
      <c r="S9" s="79"/>
      <c r="T9" s="80"/>
      <c r="U9" s="79"/>
      <c r="V9" s="80"/>
      <c r="W9" s="79"/>
      <c r="X9" s="80"/>
      <c r="Y9" s="79">
        <v>1</v>
      </c>
      <c r="Z9" s="80"/>
      <c r="AA9" s="79"/>
      <c r="AB9" s="80"/>
    </row>
    <row r="10" spans="1:53">
      <c r="A10" s="14" t="s">
        <v>49</v>
      </c>
      <c r="B10" s="67" t="s">
        <v>442</v>
      </c>
      <c r="C10" s="98">
        <v>1.1574074074074073E-4</v>
      </c>
      <c r="D10" s="99"/>
      <c r="E10" s="79"/>
      <c r="F10" s="80"/>
      <c r="G10" s="79"/>
      <c r="H10" s="80"/>
      <c r="I10" s="79"/>
      <c r="J10" s="80"/>
      <c r="K10" s="79"/>
      <c r="L10" s="80"/>
      <c r="M10" s="79"/>
      <c r="N10" s="80"/>
      <c r="O10" s="79"/>
      <c r="P10" s="80"/>
      <c r="Q10" s="79"/>
      <c r="R10" s="80"/>
      <c r="S10" s="79"/>
      <c r="T10" s="80"/>
      <c r="U10" s="79"/>
      <c r="V10" s="80">
        <v>1</v>
      </c>
      <c r="W10" s="79"/>
      <c r="X10" s="80"/>
      <c r="Y10" s="79"/>
      <c r="Z10" s="80"/>
      <c r="AA10" s="79"/>
      <c r="AB10" s="80"/>
    </row>
    <row r="11" spans="1:53">
      <c r="A11" s="14" t="s">
        <v>48</v>
      </c>
      <c r="B11" s="68" t="s">
        <v>437</v>
      </c>
      <c r="C11" s="98"/>
      <c r="D11" s="99"/>
      <c r="E11" s="79">
        <v>1</v>
      </c>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t="s">
        <v>112</v>
      </c>
      <c r="C12" s="98"/>
      <c r="D12" s="99"/>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t="s">
        <v>438</v>
      </c>
      <c r="C13" s="98"/>
      <c r="D13" s="99"/>
      <c r="E13" s="79">
        <v>1</v>
      </c>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t="s">
        <v>439</v>
      </c>
      <c r="C14" s="98"/>
      <c r="D14" s="99"/>
      <c r="E14" s="79"/>
      <c r="F14" s="80"/>
      <c r="G14" s="79"/>
      <c r="H14" s="80"/>
      <c r="I14" s="79"/>
      <c r="J14" s="80"/>
      <c r="K14" s="79"/>
      <c r="L14" s="80"/>
      <c r="M14" s="79"/>
      <c r="N14" s="80"/>
      <c r="O14" s="79">
        <v>1</v>
      </c>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440</v>
      </c>
      <c r="C29" s="63">
        <f>SUBTOTAL(109,Taulukko15678101113[SIJA:2])</f>
        <v>1.1574074074074073E-4</v>
      </c>
      <c r="D29" s="64">
        <f>SUBTOTAL(109,Taulukko15678101113[ERO:+0.11])</f>
        <v>0</v>
      </c>
      <c r="E29" s="82">
        <f>SUM(E3:E28)</f>
        <v>7</v>
      </c>
      <c r="F29" s="83">
        <f>SUM(F3:F28)</f>
        <v>0</v>
      </c>
      <c r="G29" s="84">
        <f>SUM(G3:G28)</f>
        <v>0</v>
      </c>
      <c r="H29" s="83">
        <f t="shared" ref="H29:AB29" si="0">SUM(H3:H28)</f>
        <v>0</v>
      </c>
      <c r="I29" s="84">
        <f t="shared" si="0"/>
        <v>0</v>
      </c>
      <c r="J29" s="83">
        <f t="shared" si="0"/>
        <v>0</v>
      </c>
      <c r="K29" s="84">
        <f t="shared" si="0"/>
        <v>0</v>
      </c>
      <c r="L29" s="83">
        <f t="shared" si="0"/>
        <v>0</v>
      </c>
      <c r="M29" s="84">
        <f t="shared" si="0"/>
        <v>0</v>
      </c>
      <c r="N29" s="83">
        <f t="shared" si="0"/>
        <v>0</v>
      </c>
      <c r="O29" s="84">
        <f t="shared" si="0"/>
        <v>2</v>
      </c>
      <c r="P29" s="83">
        <f t="shared" si="0"/>
        <v>0</v>
      </c>
      <c r="Q29" s="84">
        <f t="shared" si="0"/>
        <v>0</v>
      </c>
      <c r="R29" s="83">
        <f t="shared" si="0"/>
        <v>0</v>
      </c>
      <c r="S29" s="84">
        <f t="shared" si="0"/>
        <v>1</v>
      </c>
      <c r="T29" s="83">
        <f t="shared" si="0"/>
        <v>0</v>
      </c>
      <c r="U29" s="84">
        <f t="shared" si="0"/>
        <v>0</v>
      </c>
      <c r="V29" s="83">
        <f t="shared" si="0"/>
        <v>1</v>
      </c>
      <c r="W29" s="84">
        <f t="shared" si="0"/>
        <v>0</v>
      </c>
      <c r="X29" s="83">
        <f t="shared" si="0"/>
        <v>0</v>
      </c>
      <c r="Y29" s="84">
        <f t="shared" si="0"/>
        <v>1</v>
      </c>
      <c r="Z29" s="83">
        <f t="shared" si="0"/>
        <v>0</v>
      </c>
      <c r="AA29" s="84">
        <f t="shared" si="0"/>
        <v>0</v>
      </c>
      <c r="AB29" s="83">
        <f t="shared" si="0"/>
        <v>0</v>
      </c>
      <c r="AC29" s="85">
        <f>SUM(E29:AB29)</f>
        <v>12</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pageMargins left="0.7" right="0.7" top="0.75" bottom="0.75" header="0.3" footer="0.3"/>
  <pageSetup paperSize="0" orientation="portrait" horizontalDpi="0" verticalDpi="0" copies="0"/>
  <tableParts count="1">
    <tablePart r:id="rId1"/>
  </tableParts>
</worksheet>
</file>

<file path=xl/worksheets/sheet12.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12" sqref="B12"/>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415</v>
      </c>
      <c r="B1" s="112" t="s">
        <v>416</v>
      </c>
      <c r="C1" s="11" t="s">
        <v>417</v>
      </c>
      <c r="D1" s="13" t="s">
        <v>418</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412</v>
      </c>
      <c r="C3" s="98"/>
      <c r="D3" s="99">
        <v>2.4305555555555552E-4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112</v>
      </c>
      <c r="C4" s="98"/>
      <c r="D4" s="99"/>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67" t="s">
        <v>420</v>
      </c>
      <c r="C5" s="98">
        <v>3.4722222222222224E-4</v>
      </c>
      <c r="D5" s="99">
        <v>3.5879629629629635E-4</v>
      </c>
      <c r="E5" s="77"/>
      <c r="F5" s="78"/>
      <c r="G5" s="77"/>
      <c r="H5" s="78">
        <v>1</v>
      </c>
      <c r="I5" s="77"/>
      <c r="J5" s="78"/>
      <c r="K5" s="77"/>
      <c r="L5" s="78"/>
      <c r="M5" s="77"/>
      <c r="N5" s="78"/>
      <c r="O5" s="77"/>
      <c r="P5" s="78"/>
      <c r="Q5" s="77"/>
      <c r="R5" s="78"/>
      <c r="S5" s="77"/>
      <c r="T5" s="78"/>
      <c r="U5" s="77"/>
      <c r="V5" s="78"/>
      <c r="W5" s="77"/>
      <c r="X5" s="78"/>
      <c r="Y5" s="77"/>
      <c r="Z5" s="78"/>
      <c r="AA5" s="77"/>
      <c r="AB5" s="78"/>
    </row>
    <row r="6" spans="1:53">
      <c r="A6" s="14" t="s">
        <v>53</v>
      </c>
      <c r="B6" s="67" t="s">
        <v>112</v>
      </c>
      <c r="C6" s="98"/>
      <c r="D6" s="99"/>
      <c r="E6" s="79"/>
      <c r="F6" s="80"/>
      <c r="G6" s="79"/>
      <c r="H6" s="80"/>
      <c r="I6" s="79"/>
      <c r="J6" s="80"/>
      <c r="K6" s="79"/>
      <c r="L6" s="80"/>
      <c r="M6" s="79"/>
      <c r="N6" s="80"/>
      <c r="O6" s="79"/>
      <c r="P6" s="80"/>
      <c r="Q6" s="79"/>
      <c r="R6" s="80"/>
      <c r="S6" s="79"/>
      <c r="T6" s="80"/>
      <c r="U6" s="79"/>
      <c r="V6" s="80"/>
      <c r="W6" s="79">
        <v>1</v>
      </c>
      <c r="X6" s="80"/>
      <c r="Y6" s="79"/>
      <c r="Z6" s="80"/>
      <c r="AA6" s="79"/>
      <c r="AB6" s="80"/>
    </row>
    <row r="7" spans="1:53">
      <c r="A7" s="14" t="s">
        <v>52</v>
      </c>
      <c r="B7" s="67" t="s">
        <v>413</v>
      </c>
      <c r="C7" s="98"/>
      <c r="D7" s="99"/>
      <c r="E7" s="79"/>
      <c r="F7" s="80"/>
      <c r="G7" s="79"/>
      <c r="H7" s="80"/>
      <c r="I7" s="79"/>
      <c r="J7" s="80"/>
      <c r="K7" s="79"/>
      <c r="L7" s="80"/>
      <c r="M7" s="79"/>
      <c r="N7" s="80"/>
      <c r="O7" s="79">
        <v>1</v>
      </c>
      <c r="P7" s="80"/>
      <c r="Q7" s="79"/>
      <c r="R7" s="80"/>
      <c r="S7" s="79"/>
      <c r="T7" s="80"/>
      <c r="U7" s="79"/>
      <c r="V7" s="80"/>
      <c r="W7" s="79"/>
      <c r="X7" s="80"/>
      <c r="Y7" s="79"/>
      <c r="Z7" s="80"/>
      <c r="AA7" s="79"/>
      <c r="AB7" s="80"/>
    </row>
    <row r="8" spans="1:53">
      <c r="A8" s="14" t="s">
        <v>51</v>
      </c>
      <c r="B8" s="70" t="s">
        <v>414</v>
      </c>
      <c r="C8" s="98"/>
      <c r="D8" s="99"/>
      <c r="E8" s="79"/>
      <c r="F8" s="80"/>
      <c r="G8" s="79"/>
      <c r="H8" s="80"/>
      <c r="I8" s="79"/>
      <c r="J8" s="80"/>
      <c r="K8" s="79"/>
      <c r="L8" s="80"/>
      <c r="M8" s="79"/>
      <c r="N8" s="80"/>
      <c r="O8" s="79"/>
      <c r="P8" s="80"/>
      <c r="Q8" s="79"/>
      <c r="R8" s="80"/>
      <c r="S8" s="79"/>
      <c r="T8" s="80"/>
      <c r="U8" s="79">
        <v>1</v>
      </c>
      <c r="V8" s="80"/>
      <c r="W8" s="79"/>
      <c r="X8" s="80"/>
      <c r="Y8" s="79"/>
      <c r="Z8" s="80"/>
      <c r="AA8" s="79"/>
      <c r="AB8" s="80"/>
    </row>
    <row r="9" spans="1:53">
      <c r="A9" s="14" t="s">
        <v>50</v>
      </c>
      <c r="B9" s="113" t="s">
        <v>421</v>
      </c>
      <c r="C9" s="98">
        <v>2.3148148148148146E-4</v>
      </c>
      <c r="D9" s="99">
        <v>2.3148148148148146E-4</v>
      </c>
      <c r="E9" s="79"/>
      <c r="F9" s="80"/>
      <c r="G9" s="79"/>
      <c r="H9" s="80"/>
      <c r="I9" s="79"/>
      <c r="J9" s="80"/>
      <c r="K9" s="79"/>
      <c r="L9" s="80"/>
      <c r="M9" s="79"/>
      <c r="N9" s="80"/>
      <c r="O9" s="79"/>
      <c r="P9" s="80"/>
      <c r="Q9" s="79"/>
      <c r="R9" s="80"/>
      <c r="S9" s="79"/>
      <c r="T9" s="80"/>
      <c r="U9" s="79"/>
      <c r="V9" s="80"/>
      <c r="W9" s="79"/>
      <c r="X9" s="80">
        <v>1</v>
      </c>
      <c r="Y9" s="79"/>
      <c r="Z9" s="80"/>
      <c r="AA9" s="79"/>
      <c r="AB9" s="80"/>
    </row>
    <row r="10" spans="1:53">
      <c r="A10" s="14" t="s">
        <v>49</v>
      </c>
      <c r="B10" s="67" t="s">
        <v>112</v>
      </c>
      <c r="C10" s="98"/>
      <c r="D10" s="99"/>
      <c r="E10" s="79"/>
      <c r="F10" s="80"/>
      <c r="G10" s="79"/>
      <c r="H10" s="80"/>
      <c r="I10" s="79"/>
      <c r="J10" s="80"/>
      <c r="K10" s="79"/>
      <c r="L10" s="80"/>
      <c r="M10" s="79"/>
      <c r="N10" s="80"/>
      <c r="O10" s="79"/>
      <c r="P10" s="80"/>
      <c r="Q10" s="79">
        <v>1</v>
      </c>
      <c r="R10" s="80"/>
      <c r="S10" s="79"/>
      <c r="T10" s="80"/>
      <c r="U10" s="79"/>
      <c r="V10" s="80"/>
      <c r="W10" s="79"/>
      <c r="X10" s="80"/>
      <c r="Y10" s="79"/>
      <c r="Z10" s="80"/>
      <c r="AA10" s="79"/>
      <c r="AB10" s="80"/>
    </row>
    <row r="11" spans="1:53">
      <c r="A11" s="14" t="s">
        <v>48</v>
      </c>
      <c r="B11" s="68"/>
      <c r="C11" s="98"/>
      <c r="D11" s="99">
        <v>4.6296296296296294E-5</v>
      </c>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c r="C12" s="98"/>
      <c r="D12" s="99"/>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419</v>
      </c>
      <c r="C29" s="63">
        <f>SUBTOTAL(109,Taulukko15678101112[SIJA:1])</f>
        <v>5.7870370370370367E-4</v>
      </c>
      <c r="D29" s="64">
        <f>SUBTOTAL(109,Taulukko15678101112[ERO:-1:12])</f>
        <v>8.7962962962962973E-4</v>
      </c>
      <c r="E29" s="82">
        <f>SUM(E3:E28)</f>
        <v>0</v>
      </c>
      <c r="F29" s="83">
        <f>SUM(F3:F28)</f>
        <v>0</v>
      </c>
      <c r="G29" s="84">
        <f>SUM(G3:G28)</f>
        <v>0</v>
      </c>
      <c r="H29" s="83">
        <f t="shared" ref="H29:AB29" si="0">SUM(H3:H28)</f>
        <v>1</v>
      </c>
      <c r="I29" s="84">
        <f t="shared" si="0"/>
        <v>0</v>
      </c>
      <c r="J29" s="83">
        <f t="shared" si="0"/>
        <v>0</v>
      </c>
      <c r="K29" s="84">
        <f t="shared" si="0"/>
        <v>0</v>
      </c>
      <c r="L29" s="83">
        <f t="shared" si="0"/>
        <v>0</v>
      </c>
      <c r="M29" s="84">
        <f t="shared" si="0"/>
        <v>0</v>
      </c>
      <c r="N29" s="83">
        <f t="shared" si="0"/>
        <v>0</v>
      </c>
      <c r="O29" s="84">
        <f t="shared" si="0"/>
        <v>1</v>
      </c>
      <c r="P29" s="83">
        <f t="shared" si="0"/>
        <v>0</v>
      </c>
      <c r="Q29" s="84">
        <f t="shared" si="0"/>
        <v>1</v>
      </c>
      <c r="R29" s="83">
        <f t="shared" si="0"/>
        <v>0</v>
      </c>
      <c r="S29" s="84">
        <f t="shared" si="0"/>
        <v>1</v>
      </c>
      <c r="T29" s="83">
        <f t="shared" si="0"/>
        <v>0</v>
      </c>
      <c r="U29" s="84">
        <f t="shared" si="0"/>
        <v>2</v>
      </c>
      <c r="V29" s="83">
        <f t="shared" si="0"/>
        <v>0</v>
      </c>
      <c r="W29" s="84">
        <f t="shared" si="0"/>
        <v>1</v>
      </c>
      <c r="X29" s="83">
        <f t="shared" si="0"/>
        <v>1</v>
      </c>
      <c r="Y29" s="84">
        <f t="shared" si="0"/>
        <v>0</v>
      </c>
      <c r="Z29" s="83">
        <f t="shared" si="0"/>
        <v>0</v>
      </c>
      <c r="AA29" s="84">
        <f t="shared" si="0"/>
        <v>0</v>
      </c>
      <c r="AB29" s="83">
        <f t="shared" si="0"/>
        <v>0</v>
      </c>
      <c r="AC29" s="85">
        <f>SUM(E29:AB29)</f>
        <v>8</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display="SM pitkä karsinta (gps tiedostot)"/>
  </hyperlinks>
  <pageMargins left="0.7" right="0.7" top="0.75" bottom="0.75" header="0.3" footer="0.3"/>
  <pageSetup paperSize="0" orientation="portrait" horizontalDpi="0" verticalDpi="0" copies="0"/>
  <tableParts count="1">
    <tablePart r:id="rId2"/>
  </tableParts>
</worksheet>
</file>

<file path=xl/worksheets/sheet13.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24" sqref="B24"/>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397</v>
      </c>
      <c r="B1" s="112" t="s">
        <v>396</v>
      </c>
      <c r="C1" s="11" t="s">
        <v>398</v>
      </c>
      <c r="D1" s="13" t="s">
        <v>399</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400</v>
      </c>
      <c r="C3" s="98"/>
      <c r="D3" s="99">
        <v>4.6296296296296293E-4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112</v>
      </c>
      <c r="C4" s="98"/>
      <c r="D4" s="99">
        <v>3.4722222222222222E-5</v>
      </c>
      <c r="E4" s="79"/>
      <c r="F4" s="80"/>
      <c r="G4" s="79"/>
      <c r="H4" s="80"/>
      <c r="I4" s="79"/>
      <c r="J4" s="80"/>
      <c r="K4" s="79"/>
      <c r="L4" s="80"/>
      <c r="M4" s="79"/>
      <c r="N4" s="80"/>
      <c r="O4" s="79"/>
      <c r="P4" s="80"/>
      <c r="Q4" s="79">
        <v>1</v>
      </c>
      <c r="R4" s="80"/>
      <c r="S4" s="79"/>
      <c r="T4" s="80"/>
      <c r="U4" s="79"/>
      <c r="V4" s="80"/>
      <c r="W4" s="79"/>
      <c r="X4" s="80"/>
      <c r="Y4" s="79"/>
      <c r="Z4" s="80"/>
      <c r="AA4" s="79"/>
      <c r="AB4" s="80"/>
    </row>
    <row r="5" spans="1:53">
      <c r="A5" s="14" t="s">
        <v>54</v>
      </c>
      <c r="B5" s="67" t="s">
        <v>406</v>
      </c>
      <c r="C5" s="98">
        <v>4.6296296296296293E-4</v>
      </c>
      <c r="D5" s="99">
        <v>4.7453703703703704E-4</v>
      </c>
      <c r="E5" s="77"/>
      <c r="F5" s="78"/>
      <c r="G5" s="77"/>
      <c r="H5" s="78"/>
      <c r="I5" s="77"/>
      <c r="J5" s="78"/>
      <c r="K5" s="77"/>
      <c r="L5" s="78"/>
      <c r="M5" s="77"/>
      <c r="N5" s="78"/>
      <c r="O5" s="77"/>
      <c r="P5" s="78"/>
      <c r="Q5" s="77"/>
      <c r="R5" s="78"/>
      <c r="S5" s="77"/>
      <c r="T5" s="78"/>
      <c r="U5" s="77"/>
      <c r="V5" s="78">
        <v>1</v>
      </c>
      <c r="W5" s="77"/>
      <c r="X5" s="78"/>
      <c r="Y5" s="77"/>
      <c r="Z5" s="78"/>
      <c r="AA5" s="77"/>
      <c r="AB5" s="78"/>
    </row>
    <row r="6" spans="1:53">
      <c r="A6" s="14" t="s">
        <v>53</v>
      </c>
      <c r="B6" s="67" t="s">
        <v>112</v>
      </c>
      <c r="C6" s="98"/>
      <c r="D6" s="99"/>
      <c r="E6" s="79"/>
      <c r="F6" s="80"/>
      <c r="G6" s="79"/>
      <c r="H6" s="80"/>
      <c r="I6" s="79"/>
      <c r="J6" s="80"/>
      <c r="K6" s="79"/>
      <c r="L6" s="80"/>
      <c r="M6" s="79"/>
      <c r="N6" s="80"/>
      <c r="O6" s="79"/>
      <c r="P6" s="80"/>
      <c r="Q6" s="79">
        <v>1</v>
      </c>
      <c r="R6" s="80"/>
      <c r="S6" s="79"/>
      <c r="T6" s="80"/>
      <c r="U6" s="79"/>
      <c r="V6" s="80"/>
      <c r="W6" s="79"/>
      <c r="X6" s="80"/>
      <c r="Y6" s="79"/>
      <c r="Z6" s="80"/>
      <c r="AA6" s="79"/>
      <c r="AB6" s="80"/>
    </row>
    <row r="7" spans="1:53">
      <c r="A7" s="14" t="s">
        <v>52</v>
      </c>
      <c r="B7" s="67" t="s">
        <v>401</v>
      </c>
      <c r="C7" s="98"/>
      <c r="D7" s="99">
        <v>5.7870370370370366E-5</v>
      </c>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70" t="s">
        <v>112</v>
      </c>
      <c r="C8" s="98"/>
      <c r="D8" s="99">
        <v>6.9444444444444444E-5</v>
      </c>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13" t="s">
        <v>402</v>
      </c>
      <c r="C9" s="98"/>
      <c r="D9" s="99">
        <v>1.3888888888888889E-4</v>
      </c>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67" t="s">
        <v>112</v>
      </c>
      <c r="C10" s="98"/>
      <c r="D10" s="99">
        <v>1.6203703703703703E-4</v>
      </c>
      <c r="E10" s="79"/>
      <c r="F10" s="80"/>
      <c r="G10" s="79"/>
      <c r="H10" s="80"/>
      <c r="I10" s="79"/>
      <c r="J10" s="80"/>
      <c r="K10" s="79"/>
      <c r="L10" s="80"/>
      <c r="M10" s="79"/>
      <c r="N10" s="80"/>
      <c r="O10" s="79"/>
      <c r="P10" s="80"/>
      <c r="Q10" s="79"/>
      <c r="R10" s="80"/>
      <c r="S10" s="79"/>
      <c r="T10" s="80"/>
      <c r="U10" s="79">
        <v>1</v>
      </c>
      <c r="V10" s="80"/>
      <c r="W10" s="79"/>
      <c r="X10" s="80"/>
      <c r="Y10" s="79"/>
      <c r="Z10" s="80"/>
      <c r="AA10" s="79"/>
      <c r="AB10" s="80"/>
    </row>
    <row r="11" spans="1:53">
      <c r="A11" s="14" t="s">
        <v>48</v>
      </c>
      <c r="B11" s="68" t="s">
        <v>403</v>
      </c>
      <c r="C11" s="98"/>
      <c r="D11" s="99"/>
      <c r="E11" s="79">
        <v>1</v>
      </c>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t="s">
        <v>403</v>
      </c>
      <c r="C12" s="98"/>
      <c r="D12" s="99">
        <v>4.6296296296296294E-5</v>
      </c>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t="s">
        <v>404</v>
      </c>
      <c r="C13" s="98"/>
      <c r="D13" s="99"/>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c r="A14" s="14" t="s">
        <v>45</v>
      </c>
      <c r="B14" s="67" t="s">
        <v>405</v>
      </c>
      <c r="C14" s="98">
        <v>5.7870370370370378E-4</v>
      </c>
      <c r="D14" s="99">
        <v>6.3657407407407402E-4</v>
      </c>
      <c r="E14" s="79"/>
      <c r="F14" s="80"/>
      <c r="G14" s="79"/>
      <c r="H14" s="80"/>
      <c r="I14" s="79"/>
      <c r="J14" s="80"/>
      <c r="K14" s="79"/>
      <c r="L14" s="80"/>
      <c r="M14" s="79"/>
      <c r="N14" s="80"/>
      <c r="O14" s="79"/>
      <c r="P14" s="80"/>
      <c r="Q14" s="79"/>
      <c r="R14" s="80"/>
      <c r="S14" s="79"/>
      <c r="T14" s="80"/>
      <c r="U14" s="79"/>
      <c r="V14" s="80"/>
      <c r="W14" s="79"/>
      <c r="X14" s="80">
        <v>1</v>
      </c>
      <c r="Y14" s="79"/>
      <c r="Z14" s="80"/>
      <c r="AA14" s="79"/>
      <c r="AB14" s="80"/>
    </row>
    <row r="15" spans="1:53">
      <c r="A15" s="14" t="s">
        <v>44</v>
      </c>
      <c r="B15" s="67" t="s">
        <v>407</v>
      </c>
      <c r="C15" s="98"/>
      <c r="D15" s="99">
        <v>1.6203703703703703E-4</v>
      </c>
      <c r="E15" s="79"/>
      <c r="F15" s="80"/>
      <c r="G15" s="79"/>
      <c r="H15" s="80"/>
      <c r="I15" s="79"/>
      <c r="J15" s="80"/>
      <c r="K15" s="79">
        <v>1</v>
      </c>
      <c r="L15" s="80"/>
      <c r="M15" s="79"/>
      <c r="N15" s="80"/>
      <c r="O15" s="79"/>
      <c r="P15" s="80"/>
      <c r="Q15" s="79"/>
      <c r="R15" s="80"/>
      <c r="S15" s="79"/>
      <c r="T15" s="80"/>
      <c r="U15" s="79"/>
      <c r="V15" s="80"/>
      <c r="W15" s="79"/>
      <c r="X15" s="80"/>
      <c r="Y15" s="79"/>
      <c r="Z15" s="80"/>
      <c r="AA15" s="79"/>
      <c r="AB15" s="80"/>
    </row>
    <row r="16" spans="1:53">
      <c r="A16" s="14" t="s">
        <v>43</v>
      </c>
      <c r="B16" s="67" t="s">
        <v>408</v>
      </c>
      <c r="C16" s="98"/>
      <c r="D16" s="99"/>
      <c r="E16" s="79"/>
      <c r="F16" s="80"/>
      <c r="G16" s="79"/>
      <c r="H16" s="80"/>
      <c r="I16" s="79"/>
      <c r="J16" s="80"/>
      <c r="K16" s="79"/>
      <c r="L16" s="80"/>
      <c r="M16" s="79"/>
      <c r="N16" s="80"/>
      <c r="O16" s="79"/>
      <c r="P16" s="80"/>
      <c r="Q16" s="79"/>
      <c r="R16" s="80"/>
      <c r="S16" s="79"/>
      <c r="T16" s="80"/>
      <c r="U16" s="79">
        <v>1</v>
      </c>
      <c r="V16" s="80"/>
      <c r="W16" s="79"/>
      <c r="X16" s="80"/>
      <c r="Y16" s="79"/>
      <c r="Z16" s="80"/>
      <c r="AA16" s="79"/>
      <c r="AB16" s="80"/>
    </row>
    <row r="17" spans="1:37">
      <c r="A17" s="14" t="s">
        <v>42</v>
      </c>
      <c r="B17" s="67" t="s">
        <v>112</v>
      </c>
      <c r="C17" s="98"/>
      <c r="D17" s="99">
        <v>8.1018518518518516E-5</v>
      </c>
      <c r="E17" s="79"/>
      <c r="F17" s="80"/>
      <c r="G17" s="79"/>
      <c r="H17" s="80"/>
      <c r="I17" s="79"/>
      <c r="J17" s="80"/>
      <c r="K17" s="79"/>
      <c r="L17" s="80"/>
      <c r="M17" s="79"/>
      <c r="N17" s="80"/>
      <c r="O17" s="79"/>
      <c r="P17" s="80"/>
      <c r="Q17" s="79">
        <v>1</v>
      </c>
      <c r="R17" s="80"/>
      <c r="S17" s="79"/>
      <c r="T17" s="80"/>
      <c r="U17" s="79"/>
      <c r="V17" s="80"/>
      <c r="W17" s="79"/>
      <c r="X17" s="80"/>
      <c r="Y17" s="79"/>
      <c r="Z17" s="80"/>
      <c r="AA17" s="79"/>
      <c r="AB17" s="80"/>
    </row>
    <row r="18" spans="1:37">
      <c r="A18" s="14" t="s">
        <v>41</v>
      </c>
      <c r="B18" s="67" t="s">
        <v>409</v>
      </c>
      <c r="C18" s="98">
        <v>2.3148148148148146E-4</v>
      </c>
      <c r="D18" s="99">
        <v>2.8935185185185189E-4</v>
      </c>
      <c r="E18" s="79"/>
      <c r="F18" s="80"/>
      <c r="G18" s="79"/>
      <c r="H18" s="80"/>
      <c r="I18" s="79"/>
      <c r="J18" s="80"/>
      <c r="K18" s="79"/>
      <c r="L18" s="80"/>
      <c r="M18" s="79"/>
      <c r="N18" s="80"/>
      <c r="O18" s="79"/>
      <c r="P18" s="80"/>
      <c r="Q18" s="79"/>
      <c r="R18" s="80"/>
      <c r="S18" s="79"/>
      <c r="T18" s="80"/>
      <c r="U18" s="79"/>
      <c r="V18" s="80"/>
      <c r="W18" s="79"/>
      <c r="X18" s="80"/>
      <c r="Y18" s="79"/>
      <c r="Z18" s="80">
        <v>1</v>
      </c>
      <c r="AA18" s="79"/>
      <c r="AB18" s="80"/>
    </row>
    <row r="19" spans="1:37">
      <c r="A19" s="14" t="s">
        <v>40</v>
      </c>
      <c r="B19" s="67" t="s">
        <v>403</v>
      </c>
      <c r="C19" s="98"/>
      <c r="D19" s="99">
        <v>4.6296296296296294E-5</v>
      </c>
      <c r="E19" s="79">
        <v>1</v>
      </c>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410</v>
      </c>
      <c r="C29" s="63">
        <f>SUBTOTAL(109,Taulukko1567810[SIJA: 3])</f>
        <v>1.273148148148148E-3</v>
      </c>
      <c r="D29" s="64">
        <f>SUBTOTAL(109,Taulukko1567810[ERO:+1:41])</f>
        <v>2.662037037037037E-3</v>
      </c>
      <c r="E29" s="82">
        <f>SUM(E3:E28)</f>
        <v>3</v>
      </c>
      <c r="F29" s="83">
        <f>SUM(F3:F28)</f>
        <v>0</v>
      </c>
      <c r="G29" s="84">
        <f>SUM(G3:G28)</f>
        <v>0</v>
      </c>
      <c r="H29" s="83">
        <f t="shared" ref="H29:AB29" si="0">SUM(H3:H28)</f>
        <v>0</v>
      </c>
      <c r="I29" s="84">
        <f t="shared" si="0"/>
        <v>0</v>
      </c>
      <c r="J29" s="83">
        <f t="shared" si="0"/>
        <v>0</v>
      </c>
      <c r="K29" s="84">
        <f t="shared" si="0"/>
        <v>2</v>
      </c>
      <c r="L29" s="83">
        <f t="shared" si="0"/>
        <v>0</v>
      </c>
      <c r="M29" s="84">
        <f t="shared" si="0"/>
        <v>0</v>
      </c>
      <c r="N29" s="83">
        <f t="shared" si="0"/>
        <v>0</v>
      </c>
      <c r="O29" s="84">
        <f t="shared" si="0"/>
        <v>0</v>
      </c>
      <c r="P29" s="83">
        <f t="shared" si="0"/>
        <v>0</v>
      </c>
      <c r="Q29" s="84">
        <f t="shared" si="0"/>
        <v>3</v>
      </c>
      <c r="R29" s="83">
        <f t="shared" si="0"/>
        <v>0</v>
      </c>
      <c r="S29" s="84">
        <f t="shared" si="0"/>
        <v>1</v>
      </c>
      <c r="T29" s="83">
        <f t="shared" si="0"/>
        <v>0</v>
      </c>
      <c r="U29" s="84">
        <f t="shared" si="0"/>
        <v>5</v>
      </c>
      <c r="V29" s="83">
        <f t="shared" si="0"/>
        <v>1</v>
      </c>
      <c r="W29" s="84">
        <f t="shared" si="0"/>
        <v>0</v>
      </c>
      <c r="X29" s="83">
        <f t="shared" si="0"/>
        <v>1</v>
      </c>
      <c r="Y29" s="84">
        <f t="shared" si="0"/>
        <v>0</v>
      </c>
      <c r="Z29" s="83">
        <f t="shared" si="0"/>
        <v>1</v>
      </c>
      <c r="AA29" s="84">
        <f t="shared" si="0"/>
        <v>0</v>
      </c>
      <c r="AB29" s="83">
        <f t="shared" si="0"/>
        <v>0</v>
      </c>
      <c r="AC29" s="85">
        <f>SUM(E29:AB29)</f>
        <v>17</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14.xml><?xml version="1.0" encoding="utf-8"?>
<worksheet xmlns="http://schemas.openxmlformats.org/spreadsheetml/2006/main" xmlns:r="http://schemas.openxmlformats.org/officeDocument/2006/relationships">
  <sheetPr>
    <tabColor theme="0"/>
  </sheetPr>
  <dimension ref="A1:BA144"/>
  <sheetViews>
    <sheetView topLeftCell="A7" zoomScaleNormal="100" workbookViewId="0">
      <selection activeCell="B29" sqref="B29:B30"/>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136</v>
      </c>
      <c r="B1" s="117" t="s">
        <v>135</v>
      </c>
      <c r="C1" s="11" t="s">
        <v>137</v>
      </c>
      <c r="D1" s="13" t="s">
        <v>147</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8" t="s">
        <v>138</v>
      </c>
      <c r="C3" s="98"/>
      <c r="D3" s="99">
        <v>4.6296296296296294E-5</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8" t="s">
        <v>139</v>
      </c>
      <c r="C4" s="98">
        <v>4.6296296296296293E-4</v>
      </c>
      <c r="D4" s="99">
        <v>4.7453703703703704E-4</v>
      </c>
      <c r="E4" s="79"/>
      <c r="F4" s="80"/>
      <c r="G4" s="79"/>
      <c r="H4" s="80"/>
      <c r="I4" s="79"/>
      <c r="J4" s="80"/>
      <c r="K4" s="79"/>
      <c r="L4" s="80"/>
      <c r="M4" s="79"/>
      <c r="N4" s="80">
        <v>1</v>
      </c>
      <c r="O4" s="79"/>
      <c r="P4" s="80"/>
      <c r="Q4" s="79"/>
      <c r="R4" s="80"/>
      <c r="S4" s="79"/>
      <c r="T4" s="80"/>
      <c r="U4" s="79"/>
      <c r="V4" s="80"/>
      <c r="W4" s="79"/>
      <c r="X4" s="80"/>
      <c r="Y4" s="79"/>
      <c r="Z4" s="80"/>
      <c r="AA4" s="79"/>
      <c r="AB4" s="80"/>
    </row>
    <row r="5" spans="1:53">
      <c r="A5" s="14" t="s">
        <v>54</v>
      </c>
      <c r="B5" s="68" t="s">
        <v>140</v>
      </c>
      <c r="C5" s="98"/>
      <c r="D5" s="99"/>
      <c r="E5" s="77"/>
      <c r="F5" s="78"/>
      <c r="G5" s="77">
        <v>1</v>
      </c>
      <c r="H5" s="78"/>
      <c r="I5" s="77"/>
      <c r="J5" s="78"/>
      <c r="K5" s="77"/>
      <c r="L5" s="78"/>
      <c r="M5" s="77"/>
      <c r="N5" s="78"/>
      <c r="O5" s="77"/>
      <c r="P5" s="78"/>
      <c r="Q5" s="77"/>
      <c r="R5" s="78"/>
      <c r="S5" s="77"/>
      <c r="T5" s="78"/>
      <c r="U5" s="77"/>
      <c r="V5" s="78"/>
      <c r="W5" s="77"/>
      <c r="X5" s="78"/>
      <c r="Y5" s="77"/>
      <c r="Z5" s="78"/>
      <c r="AA5" s="77"/>
      <c r="AB5" s="78"/>
    </row>
    <row r="6" spans="1:53">
      <c r="A6" s="14" t="s">
        <v>53</v>
      </c>
      <c r="B6" s="68" t="s">
        <v>145</v>
      </c>
      <c r="C6" s="98">
        <v>3.4722222222222224E-4</v>
      </c>
      <c r="D6" s="99">
        <v>3.3564814814814812E-4</v>
      </c>
      <c r="E6" s="79"/>
      <c r="F6" s="80"/>
      <c r="G6" s="79"/>
      <c r="H6" s="80"/>
      <c r="I6" s="79"/>
      <c r="J6" s="80"/>
      <c r="K6" s="79"/>
      <c r="L6" s="80">
        <v>1</v>
      </c>
      <c r="M6" s="79"/>
      <c r="N6" s="80"/>
      <c r="O6" s="79"/>
      <c r="P6" s="80"/>
      <c r="Q6" s="79"/>
      <c r="R6" s="80"/>
      <c r="S6" s="79"/>
      <c r="T6" s="80"/>
      <c r="U6" s="79"/>
      <c r="V6" s="80"/>
      <c r="W6" s="79"/>
      <c r="X6" s="80"/>
      <c r="Y6" s="79"/>
      <c r="Z6" s="80"/>
      <c r="AA6" s="79"/>
      <c r="AB6" s="80"/>
    </row>
    <row r="7" spans="1:53">
      <c r="A7" s="14" t="s">
        <v>52</v>
      </c>
      <c r="B7" s="68" t="s">
        <v>112</v>
      </c>
      <c r="C7" s="98"/>
      <c r="D7" s="99">
        <v>3.4722222222222222E-5</v>
      </c>
      <c r="E7" s="79"/>
      <c r="F7" s="80"/>
      <c r="G7" s="79"/>
      <c r="H7" s="80"/>
      <c r="I7" s="79"/>
      <c r="J7" s="80"/>
      <c r="K7" s="79"/>
      <c r="L7" s="80"/>
      <c r="M7" s="79"/>
      <c r="N7" s="80"/>
      <c r="O7" s="79"/>
      <c r="P7" s="80"/>
      <c r="Q7" s="79"/>
      <c r="R7" s="80"/>
      <c r="S7" s="79"/>
      <c r="T7" s="80"/>
      <c r="U7" s="79"/>
      <c r="V7" s="80"/>
      <c r="W7" s="79">
        <v>1</v>
      </c>
      <c r="X7" s="80"/>
      <c r="Y7" s="79"/>
      <c r="Z7" s="80"/>
      <c r="AA7" s="79"/>
      <c r="AB7" s="80"/>
    </row>
    <row r="8" spans="1:53">
      <c r="A8" s="14" t="s">
        <v>51</v>
      </c>
      <c r="B8" s="102" t="s">
        <v>112</v>
      </c>
      <c r="C8" s="98"/>
      <c r="D8" s="99"/>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03" t="s">
        <v>146</v>
      </c>
      <c r="C9" s="98">
        <v>3.4722222222222224E-4</v>
      </c>
      <c r="D9" s="99">
        <v>4.6296296296296293E-4</v>
      </c>
      <c r="E9" s="79"/>
      <c r="F9" s="80"/>
      <c r="G9" s="79"/>
      <c r="H9" s="80"/>
      <c r="I9" s="79"/>
      <c r="J9" s="80"/>
      <c r="K9" s="79"/>
      <c r="L9" s="80"/>
      <c r="M9" s="79"/>
      <c r="N9" s="80"/>
      <c r="O9" s="79"/>
      <c r="P9" s="80"/>
      <c r="Q9" s="79"/>
      <c r="R9" s="80"/>
      <c r="S9" s="79"/>
      <c r="T9" s="80"/>
      <c r="U9" s="79"/>
      <c r="V9" s="80"/>
      <c r="W9" s="79"/>
      <c r="X9" s="80">
        <v>1</v>
      </c>
      <c r="Y9" s="79"/>
      <c r="Z9" s="80"/>
      <c r="AA9" s="79"/>
      <c r="AB9" s="80"/>
    </row>
    <row r="10" spans="1:53">
      <c r="A10" s="14" t="s">
        <v>49</v>
      </c>
      <c r="B10" s="68" t="s">
        <v>112</v>
      </c>
      <c r="C10" s="98"/>
      <c r="D10" s="99">
        <v>1.1574074074074073E-4</v>
      </c>
      <c r="E10" s="79"/>
      <c r="F10" s="80"/>
      <c r="G10" s="79">
        <v>1</v>
      </c>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68" t="s">
        <v>141</v>
      </c>
      <c r="C11" s="98"/>
      <c r="D11" s="99">
        <v>3.4722222222222222E-5</v>
      </c>
      <c r="E11" s="79"/>
      <c r="F11" s="80"/>
      <c r="G11" s="79"/>
      <c r="H11" s="80"/>
      <c r="I11" s="79"/>
      <c r="J11" s="80"/>
      <c r="K11" s="79"/>
      <c r="L11" s="80"/>
      <c r="M11" s="79"/>
      <c r="N11" s="80"/>
      <c r="O11" s="79"/>
      <c r="P11" s="80"/>
      <c r="Q11" s="79"/>
      <c r="R11" s="80"/>
      <c r="S11" s="79"/>
      <c r="T11" s="80"/>
      <c r="U11" s="79">
        <v>1</v>
      </c>
      <c r="V11" s="80"/>
      <c r="W11" s="79"/>
      <c r="X11" s="80"/>
      <c r="Y11" s="79"/>
      <c r="Z11" s="80"/>
      <c r="AA11" s="79"/>
      <c r="AB11" s="80"/>
    </row>
    <row r="12" spans="1:53">
      <c r="A12" s="14" t="s">
        <v>47</v>
      </c>
      <c r="B12" s="69" t="s">
        <v>142</v>
      </c>
      <c r="C12" s="98"/>
      <c r="D12" s="99">
        <v>1.1574074074074073E-5</v>
      </c>
      <c r="E12" s="79"/>
      <c r="F12" s="80"/>
      <c r="G12" s="79"/>
      <c r="H12" s="80"/>
      <c r="I12" s="79"/>
      <c r="J12" s="80"/>
      <c r="K12" s="79">
        <v>1</v>
      </c>
      <c r="L12" s="80"/>
      <c r="M12" s="79"/>
      <c r="N12" s="80"/>
      <c r="O12" s="79"/>
      <c r="P12" s="80"/>
      <c r="Q12" s="79"/>
      <c r="R12" s="80"/>
      <c r="S12" s="79"/>
      <c r="T12" s="80"/>
      <c r="U12" s="79"/>
      <c r="V12" s="80"/>
      <c r="W12" s="79"/>
      <c r="X12" s="80"/>
      <c r="Y12" s="79"/>
      <c r="Z12" s="80"/>
      <c r="AA12" s="79"/>
      <c r="AB12" s="80"/>
    </row>
    <row r="13" spans="1:53">
      <c r="A13" s="14" t="s">
        <v>46</v>
      </c>
      <c r="B13" s="68" t="s">
        <v>143</v>
      </c>
      <c r="C13" s="98"/>
      <c r="D13" s="99"/>
      <c r="E13" s="79"/>
      <c r="F13" s="80"/>
      <c r="G13" s="79">
        <v>1</v>
      </c>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8" t="s">
        <v>112</v>
      </c>
      <c r="C14" s="98"/>
      <c r="D14" s="99">
        <v>3.4722222222222222E-5</v>
      </c>
      <c r="E14" s="79"/>
      <c r="F14" s="80"/>
      <c r="G14" s="79"/>
      <c r="H14" s="80"/>
      <c r="I14" s="79"/>
      <c r="J14" s="80"/>
      <c r="K14" s="79"/>
      <c r="L14" s="80"/>
      <c r="M14" s="79"/>
      <c r="N14" s="80"/>
      <c r="O14" s="79">
        <v>1</v>
      </c>
      <c r="P14" s="80"/>
      <c r="Q14" s="79"/>
      <c r="R14" s="80"/>
      <c r="S14" s="79"/>
      <c r="T14" s="80"/>
      <c r="U14" s="79"/>
      <c r="V14" s="80"/>
      <c r="W14" s="79"/>
      <c r="X14" s="80"/>
      <c r="Y14" s="79"/>
      <c r="Z14" s="80"/>
      <c r="AA14" s="79"/>
      <c r="AB14" s="80"/>
    </row>
    <row r="15" spans="1:53">
      <c r="A15" s="14" t="s">
        <v>44</v>
      </c>
      <c r="B15" s="68" t="s">
        <v>112</v>
      </c>
      <c r="C15" s="98"/>
      <c r="D15" s="99">
        <v>5.7870370370370366E-5</v>
      </c>
      <c r="E15" s="79">
        <v>1</v>
      </c>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8" t="s">
        <v>112</v>
      </c>
      <c r="C16" s="98"/>
      <c r="D16" s="99"/>
      <c r="E16" s="79"/>
      <c r="F16" s="80"/>
      <c r="G16" s="79"/>
      <c r="H16" s="80"/>
      <c r="I16" s="79"/>
      <c r="J16" s="80"/>
      <c r="K16" s="79"/>
      <c r="L16" s="80"/>
      <c r="M16" s="79"/>
      <c r="N16" s="80"/>
      <c r="O16" s="79"/>
      <c r="P16" s="80"/>
      <c r="Q16" s="79">
        <v>1</v>
      </c>
      <c r="R16" s="80"/>
      <c r="S16" s="79"/>
      <c r="T16" s="80"/>
      <c r="U16" s="79"/>
      <c r="V16" s="80"/>
      <c r="W16" s="79"/>
      <c r="X16" s="80"/>
      <c r="Y16" s="79"/>
      <c r="Z16" s="80"/>
      <c r="AA16" s="79"/>
      <c r="AB16" s="80"/>
    </row>
    <row r="17" spans="1:37">
      <c r="A17" s="14" t="s">
        <v>42</v>
      </c>
      <c r="B17" s="68" t="s">
        <v>144</v>
      </c>
      <c r="C17" s="98"/>
      <c r="D17" s="99">
        <v>9.2592592592592588E-5</v>
      </c>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104" t="s">
        <v>310</v>
      </c>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148</v>
      </c>
      <c r="C29" s="63">
        <f>SUBTOTAL(109,Taulukko15[SIJA: 1])</f>
        <v>1.1574074074074073E-3</v>
      </c>
      <c r="D29" s="64">
        <f>SUBTOTAL(109,Taulukko15[ERO:-1:05])</f>
        <v>1.701388888888889E-3</v>
      </c>
      <c r="E29" s="82">
        <f>SUM(E3:E28)</f>
        <v>1</v>
      </c>
      <c r="F29" s="83">
        <f>SUM(F3:F28)</f>
        <v>0</v>
      </c>
      <c r="G29" s="84">
        <f>SUM(G3:G28)</f>
        <v>3</v>
      </c>
      <c r="H29" s="83">
        <f t="shared" ref="H29:AB29" si="0">SUM(H3:H28)</f>
        <v>0</v>
      </c>
      <c r="I29" s="84">
        <f t="shared" si="0"/>
        <v>0</v>
      </c>
      <c r="J29" s="83">
        <f t="shared" si="0"/>
        <v>0</v>
      </c>
      <c r="K29" s="84">
        <f t="shared" si="0"/>
        <v>2</v>
      </c>
      <c r="L29" s="83">
        <f t="shared" si="0"/>
        <v>1</v>
      </c>
      <c r="M29" s="84">
        <f t="shared" si="0"/>
        <v>0</v>
      </c>
      <c r="N29" s="83">
        <f t="shared" si="0"/>
        <v>1</v>
      </c>
      <c r="O29" s="84">
        <f t="shared" si="0"/>
        <v>1</v>
      </c>
      <c r="P29" s="83">
        <f t="shared" si="0"/>
        <v>0</v>
      </c>
      <c r="Q29" s="84">
        <f t="shared" si="0"/>
        <v>1</v>
      </c>
      <c r="R29" s="83">
        <f t="shared" si="0"/>
        <v>0</v>
      </c>
      <c r="S29" s="84">
        <f t="shared" si="0"/>
        <v>1</v>
      </c>
      <c r="T29" s="83">
        <f t="shared" si="0"/>
        <v>0</v>
      </c>
      <c r="U29" s="84">
        <f t="shared" si="0"/>
        <v>1</v>
      </c>
      <c r="V29" s="83">
        <f t="shared" si="0"/>
        <v>0</v>
      </c>
      <c r="W29" s="84">
        <f t="shared" si="0"/>
        <v>1</v>
      </c>
      <c r="X29" s="83">
        <f t="shared" si="0"/>
        <v>1</v>
      </c>
      <c r="Y29" s="84">
        <f t="shared" si="0"/>
        <v>0</v>
      </c>
      <c r="Z29" s="83">
        <f t="shared" si="0"/>
        <v>0</v>
      </c>
      <c r="AA29" s="84">
        <f t="shared" si="0"/>
        <v>0</v>
      </c>
      <c r="AB29" s="83">
        <f t="shared" si="0"/>
        <v>0</v>
      </c>
      <c r="AC29" s="85">
        <f>SUM(E29:AB29)</f>
        <v>14</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 ref="B24" r:id="rId2"/>
  </hyperlinks>
  <pageMargins left="0.7" right="0.7" top="0.75" bottom="0.75" header="0.3" footer="0.3"/>
  <pageSetup paperSize="0" orientation="portrait" horizontalDpi="0" verticalDpi="0" copies="0"/>
  <tableParts count="1">
    <tablePart r:id="rId3"/>
  </tableParts>
</worksheet>
</file>

<file path=xl/worksheets/sheet15.xml><?xml version="1.0" encoding="utf-8"?>
<worksheet xmlns="http://schemas.openxmlformats.org/spreadsheetml/2006/main" xmlns:r="http://schemas.openxmlformats.org/officeDocument/2006/relationships">
  <sheetPr>
    <tabColor theme="0" tint="-4.9989318521683403E-2"/>
  </sheetPr>
  <dimension ref="A1:BA144"/>
  <sheetViews>
    <sheetView zoomScaleNormal="100" workbookViewId="0">
      <selection activeCell="B7" sqref="B7"/>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132</v>
      </c>
      <c r="B1" s="97" t="s">
        <v>109</v>
      </c>
      <c r="C1" s="11" t="s">
        <v>130</v>
      </c>
      <c r="D1" s="13" t="s">
        <v>131</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30.75" thickTop="1">
      <c r="A3" s="14" t="s">
        <v>56</v>
      </c>
      <c r="B3" s="68" t="s">
        <v>110</v>
      </c>
      <c r="C3" s="98">
        <v>2.2569444444444447E-3</v>
      </c>
      <c r="D3" s="99">
        <v>2.5115740740740741E-3</v>
      </c>
      <c r="E3" s="77"/>
      <c r="F3" s="78"/>
      <c r="G3" s="77"/>
      <c r="H3" s="78"/>
      <c r="I3" s="77"/>
      <c r="J3" s="78"/>
      <c r="K3" s="77"/>
      <c r="L3" s="78"/>
      <c r="M3" s="77"/>
      <c r="N3" s="78"/>
      <c r="O3" s="77"/>
      <c r="P3" s="78"/>
      <c r="Q3" s="77"/>
      <c r="R3" s="78"/>
      <c r="S3" s="77"/>
      <c r="T3" s="78">
        <v>1</v>
      </c>
      <c r="U3" s="77"/>
      <c r="V3" s="78"/>
      <c r="W3" s="77"/>
      <c r="X3" s="78"/>
      <c r="Y3" s="77"/>
      <c r="Z3" s="78"/>
      <c r="AA3" s="77"/>
      <c r="AB3" s="78"/>
    </row>
    <row r="4" spans="1:53">
      <c r="A4" s="15" t="s">
        <v>55</v>
      </c>
      <c r="B4" s="68" t="s">
        <v>111</v>
      </c>
      <c r="C4" s="98"/>
      <c r="D4" s="99">
        <v>1.8518518518518518E-4</v>
      </c>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68" t="s">
        <v>112</v>
      </c>
      <c r="C5" s="98"/>
      <c r="D5" s="99">
        <v>9.2592592592592588E-5</v>
      </c>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68" t="s">
        <v>113</v>
      </c>
      <c r="C6" s="98">
        <v>2.1990740740740742E-3</v>
      </c>
      <c r="D6" s="99">
        <v>2.4768518518518516E-3</v>
      </c>
      <c r="E6" s="79"/>
      <c r="F6" s="80"/>
      <c r="G6" s="79"/>
      <c r="H6" s="80"/>
      <c r="I6" s="79"/>
      <c r="J6" s="80"/>
      <c r="K6" s="79"/>
      <c r="L6" s="80"/>
      <c r="M6" s="79"/>
      <c r="N6" s="80"/>
      <c r="O6" s="79"/>
      <c r="P6" s="80"/>
      <c r="Q6" s="79"/>
      <c r="R6" s="80"/>
      <c r="S6" s="79"/>
      <c r="T6" s="80"/>
      <c r="U6" s="79"/>
      <c r="V6" s="80">
        <v>1</v>
      </c>
      <c r="W6" s="79"/>
      <c r="X6" s="80"/>
      <c r="Y6" s="79"/>
      <c r="Z6" s="80"/>
      <c r="AA6" s="79"/>
      <c r="AB6" s="80"/>
    </row>
    <row r="7" spans="1:53">
      <c r="A7" s="14" t="s">
        <v>52</v>
      </c>
      <c r="B7" s="68" t="s">
        <v>114</v>
      </c>
      <c r="C7" s="98"/>
      <c r="D7" s="99"/>
      <c r="E7" s="79">
        <v>1</v>
      </c>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102" t="s">
        <v>115</v>
      </c>
      <c r="C8" s="98">
        <v>5.7870370370370378E-4</v>
      </c>
      <c r="D8" s="99">
        <v>6.4814814814814813E-4</v>
      </c>
      <c r="E8" s="79"/>
      <c r="F8" s="80"/>
      <c r="G8" s="79"/>
      <c r="H8" s="80"/>
      <c r="I8" s="79"/>
      <c r="J8" s="80"/>
      <c r="K8" s="79"/>
      <c r="L8" s="80"/>
      <c r="M8" s="79"/>
      <c r="N8" s="80"/>
      <c r="O8" s="79"/>
      <c r="P8" s="80">
        <v>1</v>
      </c>
      <c r="Q8" s="79"/>
      <c r="R8" s="80"/>
      <c r="S8" s="79"/>
      <c r="T8" s="80"/>
      <c r="U8" s="79"/>
      <c r="V8" s="80"/>
      <c r="W8" s="79"/>
      <c r="X8" s="80"/>
      <c r="Y8" s="79"/>
      <c r="Z8" s="80"/>
      <c r="AA8" s="79"/>
      <c r="AB8" s="80"/>
    </row>
    <row r="9" spans="1:53">
      <c r="A9" s="14" t="s">
        <v>50</v>
      </c>
      <c r="B9" s="103" t="s">
        <v>112</v>
      </c>
      <c r="C9" s="98"/>
      <c r="D9" s="99">
        <v>8.1018518518518516E-5</v>
      </c>
      <c r="E9" s="79"/>
      <c r="F9" s="80"/>
      <c r="G9" s="79"/>
      <c r="H9" s="80"/>
      <c r="I9" s="79"/>
      <c r="J9" s="80"/>
      <c r="K9" s="79"/>
      <c r="L9" s="80"/>
      <c r="M9" s="79"/>
      <c r="N9" s="80"/>
      <c r="O9" s="79">
        <v>1</v>
      </c>
      <c r="P9" s="80"/>
      <c r="Q9" s="79"/>
      <c r="R9" s="80"/>
      <c r="S9" s="79"/>
      <c r="T9" s="80"/>
      <c r="U9" s="79"/>
      <c r="V9" s="80"/>
      <c r="W9" s="79"/>
      <c r="X9" s="80"/>
      <c r="Y9" s="79"/>
      <c r="Z9" s="80"/>
      <c r="AA9" s="79"/>
      <c r="AB9" s="80"/>
    </row>
    <row r="10" spans="1:53">
      <c r="A10" s="14" t="s">
        <v>49</v>
      </c>
      <c r="B10" s="68" t="s">
        <v>116</v>
      </c>
      <c r="C10" s="98"/>
      <c r="D10" s="99">
        <v>3.4722222222222224E-4</v>
      </c>
      <c r="E10" s="79"/>
      <c r="F10" s="80"/>
      <c r="G10" s="79"/>
      <c r="H10" s="80"/>
      <c r="I10" s="79"/>
      <c r="J10" s="80"/>
      <c r="K10" s="79">
        <v>1</v>
      </c>
      <c r="L10" s="80"/>
      <c r="M10" s="79"/>
      <c r="N10" s="80"/>
      <c r="O10" s="79"/>
      <c r="P10" s="80"/>
      <c r="Q10" s="79"/>
      <c r="R10" s="80"/>
      <c r="S10" s="79"/>
      <c r="T10" s="80"/>
      <c r="U10" s="79"/>
      <c r="V10" s="80"/>
      <c r="W10" s="79"/>
      <c r="X10" s="80"/>
      <c r="Y10" s="79"/>
      <c r="Z10" s="80"/>
      <c r="AA10" s="79"/>
      <c r="AB10" s="80"/>
    </row>
    <row r="11" spans="1:53">
      <c r="A11" s="14" t="s">
        <v>48</v>
      </c>
      <c r="B11" s="68" t="s">
        <v>117</v>
      </c>
      <c r="C11" s="98">
        <v>5.2083333333333333E-4</v>
      </c>
      <c r="D11" s="99">
        <v>5.9027777777777778E-4</v>
      </c>
      <c r="E11" s="79"/>
      <c r="F11" s="80"/>
      <c r="G11" s="79"/>
      <c r="H11" s="80"/>
      <c r="I11" s="79"/>
      <c r="J11" s="80"/>
      <c r="K11" s="79"/>
      <c r="L11" s="80"/>
      <c r="M11" s="79"/>
      <c r="N11" s="80"/>
      <c r="O11" s="79"/>
      <c r="P11" s="80">
        <v>1</v>
      </c>
      <c r="Q11" s="79"/>
      <c r="R11" s="80"/>
      <c r="S11" s="79"/>
      <c r="T11" s="80"/>
      <c r="U11" s="79"/>
      <c r="V11" s="80"/>
      <c r="W11" s="79"/>
      <c r="X11" s="80"/>
      <c r="Y11" s="79"/>
      <c r="Z11" s="80"/>
      <c r="AA11" s="79"/>
      <c r="AB11" s="80"/>
    </row>
    <row r="12" spans="1:53" ht="30">
      <c r="A12" s="14" t="s">
        <v>47</v>
      </c>
      <c r="B12" s="69" t="s">
        <v>118</v>
      </c>
      <c r="C12" s="98"/>
      <c r="D12" s="99">
        <v>2.8935185185185189E-4</v>
      </c>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8" t="s">
        <v>119</v>
      </c>
      <c r="C13" s="98"/>
      <c r="D13" s="99">
        <v>2.3148148148148147E-5</v>
      </c>
      <c r="E13" s="79"/>
      <c r="F13" s="80"/>
      <c r="G13" s="79"/>
      <c r="H13" s="80"/>
      <c r="I13" s="79"/>
      <c r="J13" s="80"/>
      <c r="K13" s="79"/>
      <c r="L13" s="80"/>
      <c r="M13" s="79"/>
      <c r="N13" s="80"/>
      <c r="O13" s="79"/>
      <c r="P13" s="80"/>
      <c r="Q13" s="79"/>
      <c r="R13" s="80"/>
      <c r="S13" s="79"/>
      <c r="T13" s="80"/>
      <c r="U13" s="79"/>
      <c r="V13" s="80"/>
      <c r="W13" s="79">
        <v>1</v>
      </c>
      <c r="X13" s="80"/>
      <c r="Y13" s="79"/>
      <c r="Z13" s="80"/>
      <c r="AA13" s="79"/>
      <c r="AB13" s="80"/>
    </row>
    <row r="14" spans="1:53">
      <c r="A14" s="14" t="s">
        <v>45</v>
      </c>
      <c r="B14" s="68" t="s">
        <v>120</v>
      </c>
      <c r="C14" s="98"/>
      <c r="D14" s="99">
        <v>4.9768518518518521E-4</v>
      </c>
      <c r="E14" s="79"/>
      <c r="F14" s="80"/>
      <c r="G14" s="79"/>
      <c r="H14" s="80"/>
      <c r="I14" s="79"/>
      <c r="J14" s="80"/>
      <c r="K14" s="79"/>
      <c r="L14" s="80"/>
      <c r="M14" s="79"/>
      <c r="N14" s="80"/>
      <c r="O14" s="79"/>
      <c r="P14" s="80"/>
      <c r="Q14" s="79"/>
      <c r="R14" s="80"/>
      <c r="S14" s="79"/>
      <c r="T14" s="80"/>
      <c r="U14" s="79">
        <v>1</v>
      </c>
      <c r="V14" s="80"/>
      <c r="W14" s="79"/>
      <c r="X14" s="80"/>
      <c r="Y14" s="79"/>
      <c r="Z14" s="80"/>
      <c r="AA14" s="79"/>
      <c r="AB14" s="80"/>
    </row>
    <row r="15" spans="1:53">
      <c r="A15" s="14" t="s">
        <v>44</v>
      </c>
      <c r="B15" s="68" t="s">
        <v>121</v>
      </c>
      <c r="C15" s="98">
        <v>6.9444444444444447E-4</v>
      </c>
      <c r="D15" s="99">
        <v>6.134259259259259E-4</v>
      </c>
      <c r="E15" s="79"/>
      <c r="F15" s="80"/>
      <c r="G15" s="79"/>
      <c r="H15" s="80"/>
      <c r="I15" s="79"/>
      <c r="J15" s="80"/>
      <c r="K15" s="79"/>
      <c r="L15" s="80"/>
      <c r="M15" s="79"/>
      <c r="N15" s="80"/>
      <c r="O15" s="79"/>
      <c r="P15" s="80"/>
      <c r="Q15" s="79"/>
      <c r="R15" s="80"/>
      <c r="S15" s="79"/>
      <c r="T15" s="80"/>
      <c r="U15" s="79"/>
      <c r="V15" s="80"/>
      <c r="W15" s="79"/>
      <c r="X15" s="80"/>
      <c r="Y15" s="79"/>
      <c r="Z15" s="80">
        <v>1</v>
      </c>
      <c r="AA15" s="79"/>
      <c r="AB15" s="80"/>
    </row>
    <row r="16" spans="1:53">
      <c r="A16" s="14" t="s">
        <v>43</v>
      </c>
      <c r="B16" s="68" t="s">
        <v>112</v>
      </c>
      <c r="C16" s="98"/>
      <c r="D16" s="99">
        <v>6.9444444444444444E-5</v>
      </c>
      <c r="E16" s="79"/>
      <c r="F16" s="80"/>
      <c r="G16" s="79"/>
      <c r="H16" s="80"/>
      <c r="I16" s="79"/>
      <c r="J16" s="80"/>
      <c r="K16" s="79"/>
      <c r="L16" s="80"/>
      <c r="M16" s="79"/>
      <c r="N16" s="80"/>
      <c r="O16" s="79">
        <v>1</v>
      </c>
      <c r="P16" s="80"/>
      <c r="Q16" s="79"/>
      <c r="R16" s="80"/>
      <c r="S16" s="79"/>
      <c r="T16" s="80"/>
      <c r="U16" s="79"/>
      <c r="V16" s="80"/>
      <c r="W16" s="79"/>
      <c r="X16" s="80"/>
      <c r="Y16" s="79"/>
      <c r="Z16" s="80"/>
      <c r="AA16" s="79"/>
      <c r="AB16" s="80"/>
    </row>
    <row r="17" spans="1:37" ht="30">
      <c r="A17" s="14" t="s">
        <v>42</v>
      </c>
      <c r="B17" s="68" t="s">
        <v>122</v>
      </c>
      <c r="C17" s="98">
        <v>3.4722222222222224E-4</v>
      </c>
      <c r="D17" s="99">
        <v>2.1296296296296298E-3</v>
      </c>
      <c r="E17" s="79"/>
      <c r="F17" s="80"/>
      <c r="G17" s="79">
        <v>1</v>
      </c>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t="s">
        <v>123</v>
      </c>
      <c r="C18" s="98">
        <v>1.1574074074074073E-4</v>
      </c>
      <c r="D18" s="99">
        <v>1.8518518518518518E-4</v>
      </c>
      <c r="E18" s="79"/>
      <c r="F18" s="80"/>
      <c r="G18" s="79"/>
      <c r="H18" s="80"/>
      <c r="I18" s="79"/>
      <c r="J18" s="80"/>
      <c r="K18" s="79"/>
      <c r="L18" s="80"/>
      <c r="M18" s="79"/>
      <c r="N18" s="80"/>
      <c r="O18" s="79"/>
      <c r="P18" s="80">
        <v>1</v>
      </c>
      <c r="Q18" s="79"/>
      <c r="R18" s="80"/>
      <c r="S18" s="79"/>
      <c r="T18" s="80"/>
      <c r="U18" s="79"/>
      <c r="V18" s="80"/>
      <c r="W18" s="79"/>
      <c r="X18" s="80"/>
      <c r="Y18" s="79"/>
      <c r="Z18" s="80"/>
      <c r="AA18" s="79"/>
      <c r="AB18" s="80"/>
    </row>
    <row r="19" spans="1:37">
      <c r="A19" s="14" t="s">
        <v>40</v>
      </c>
      <c r="B19" s="68" t="s">
        <v>124</v>
      </c>
      <c r="C19" s="98"/>
      <c r="D19" s="99">
        <v>1.5046296296296297E-4</v>
      </c>
      <c r="E19" s="79"/>
      <c r="F19" s="80"/>
      <c r="G19" s="79"/>
      <c r="H19" s="80"/>
      <c r="I19" s="79"/>
      <c r="J19" s="80"/>
      <c r="K19" s="79"/>
      <c r="L19" s="80"/>
      <c r="M19" s="79"/>
      <c r="N19" s="80"/>
      <c r="O19" s="79"/>
      <c r="P19" s="80"/>
      <c r="Q19" s="79"/>
      <c r="R19" s="80"/>
      <c r="S19" s="79"/>
      <c r="T19" s="80"/>
      <c r="U19" s="79">
        <v>1</v>
      </c>
      <c r="V19" s="80"/>
      <c r="W19" s="79"/>
      <c r="X19" s="80"/>
      <c r="Y19" s="79"/>
      <c r="Z19" s="80"/>
      <c r="AA19" s="79"/>
      <c r="AB19" s="80"/>
    </row>
    <row r="20" spans="1:37">
      <c r="A20" s="14" t="s">
        <v>39</v>
      </c>
      <c r="B20" s="68" t="s">
        <v>112</v>
      </c>
      <c r="C20" s="98"/>
      <c r="D20" s="99">
        <v>3.4722222222222222E-5</v>
      </c>
      <c r="E20" s="79"/>
      <c r="F20" s="80"/>
      <c r="G20" s="79"/>
      <c r="H20" s="80"/>
      <c r="I20" s="79"/>
      <c r="J20" s="80"/>
      <c r="K20" s="79"/>
      <c r="L20" s="80"/>
      <c r="M20" s="79"/>
      <c r="N20" s="80"/>
      <c r="O20" s="79">
        <v>1</v>
      </c>
      <c r="P20" s="80"/>
      <c r="Q20" s="79"/>
      <c r="R20" s="80"/>
      <c r="S20" s="79"/>
      <c r="T20" s="80"/>
      <c r="U20" s="79"/>
      <c r="V20" s="80"/>
      <c r="W20" s="79"/>
      <c r="X20" s="80"/>
      <c r="Y20" s="79"/>
      <c r="Z20" s="80"/>
      <c r="AA20" s="79"/>
      <c r="AB20" s="80"/>
    </row>
    <row r="21" spans="1:37">
      <c r="A21" s="14" t="s">
        <v>38</v>
      </c>
      <c r="B21" s="68" t="s">
        <v>125</v>
      </c>
      <c r="C21" s="98">
        <v>4.6296296296296293E-4</v>
      </c>
      <c r="D21" s="99">
        <v>4.6296296296296293E-4</v>
      </c>
      <c r="E21" s="79"/>
      <c r="F21" s="80"/>
      <c r="G21" s="79"/>
      <c r="H21" s="80"/>
      <c r="I21" s="79"/>
      <c r="J21" s="80"/>
      <c r="K21" s="79"/>
      <c r="L21" s="80"/>
      <c r="M21" s="79"/>
      <c r="N21" s="80"/>
      <c r="O21" s="79"/>
      <c r="P21" s="80"/>
      <c r="Q21" s="79"/>
      <c r="R21" s="80"/>
      <c r="S21" s="79"/>
      <c r="T21" s="80"/>
      <c r="U21" s="79"/>
      <c r="V21" s="80"/>
      <c r="W21" s="79"/>
      <c r="X21" s="80"/>
      <c r="Y21" s="79"/>
      <c r="Z21" s="80">
        <v>1</v>
      </c>
      <c r="AA21" s="79"/>
      <c r="AB21" s="80"/>
    </row>
    <row r="22" spans="1:37" ht="30">
      <c r="A22" s="14" t="s">
        <v>37</v>
      </c>
      <c r="B22" s="68" t="s">
        <v>126</v>
      </c>
      <c r="C22" s="98">
        <v>1.6203703703703703E-3</v>
      </c>
      <c r="D22" s="99">
        <v>1.8518518518518517E-3</v>
      </c>
      <c r="E22" s="79"/>
      <c r="F22" s="80">
        <v>1</v>
      </c>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t="s">
        <v>112</v>
      </c>
      <c r="C23" s="98"/>
      <c r="D23" s="99">
        <v>3.4722222222222222E-5</v>
      </c>
      <c r="E23" s="79"/>
      <c r="F23" s="80"/>
      <c r="G23" s="79"/>
      <c r="H23" s="80"/>
      <c r="I23" s="79"/>
      <c r="J23" s="80"/>
      <c r="K23" s="79"/>
      <c r="L23" s="80"/>
      <c r="M23" s="79"/>
      <c r="N23" s="80"/>
      <c r="O23" s="79"/>
      <c r="P23" s="80"/>
      <c r="Q23" s="79">
        <v>1</v>
      </c>
      <c r="R23" s="80"/>
      <c r="S23" s="79"/>
      <c r="T23" s="80"/>
      <c r="U23" s="79"/>
      <c r="V23" s="80"/>
      <c r="W23" s="79"/>
      <c r="X23" s="80"/>
      <c r="Y23" s="79"/>
      <c r="Z23" s="80"/>
      <c r="AA23" s="79"/>
      <c r="AB23" s="80"/>
    </row>
    <row r="24" spans="1:37">
      <c r="A24" s="14" t="s">
        <v>63</v>
      </c>
      <c r="B24" s="68" t="s">
        <v>112</v>
      </c>
      <c r="C24" s="98"/>
      <c r="D24" s="99">
        <v>2.4305555555555552E-4</v>
      </c>
      <c r="E24" s="79"/>
      <c r="F24" s="80"/>
      <c r="G24" s="79"/>
      <c r="H24" s="80"/>
      <c r="I24" s="79"/>
      <c r="J24" s="80"/>
      <c r="K24" s="79">
        <v>1</v>
      </c>
      <c r="L24" s="80"/>
      <c r="M24" s="79"/>
      <c r="N24" s="80"/>
      <c r="O24" s="79"/>
      <c r="P24" s="80"/>
      <c r="Q24" s="79"/>
      <c r="R24" s="80"/>
      <c r="S24" s="79"/>
      <c r="T24" s="80"/>
      <c r="U24" s="79"/>
      <c r="V24" s="80"/>
      <c r="W24" s="79"/>
      <c r="X24" s="80"/>
      <c r="Y24" s="79"/>
      <c r="Z24" s="80"/>
      <c r="AA24" s="79"/>
      <c r="AB24" s="80"/>
    </row>
    <row r="25" spans="1:37">
      <c r="A25" s="14" t="s">
        <v>64</v>
      </c>
      <c r="B25" s="68" t="s">
        <v>127</v>
      </c>
      <c r="C25" s="98">
        <v>3.4722222222222224E-4</v>
      </c>
      <c r="D25" s="99">
        <v>4.7453703703703704E-4</v>
      </c>
      <c r="E25" s="79"/>
      <c r="F25" s="80"/>
      <c r="G25" s="79"/>
      <c r="H25" s="80"/>
      <c r="I25" s="79"/>
      <c r="J25" s="80"/>
      <c r="K25" s="79"/>
      <c r="L25" s="80"/>
      <c r="M25" s="79"/>
      <c r="N25" s="80"/>
      <c r="O25" s="79"/>
      <c r="P25" s="80"/>
      <c r="Q25" s="79"/>
      <c r="R25" s="80"/>
      <c r="S25" s="79"/>
      <c r="T25" s="80"/>
      <c r="U25" s="79">
        <v>1</v>
      </c>
      <c r="V25" s="80"/>
      <c r="W25" s="79"/>
      <c r="X25" s="80"/>
      <c r="Y25" s="79"/>
      <c r="Z25" s="80"/>
      <c r="AA25" s="79"/>
      <c r="AB25" s="80"/>
    </row>
    <row r="26" spans="1:37">
      <c r="A26" s="14" t="s">
        <v>65</v>
      </c>
      <c r="B26" s="68" t="s">
        <v>128</v>
      </c>
      <c r="C26" s="98"/>
      <c r="D26" s="99">
        <v>1.3888888888888889E-4</v>
      </c>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129</v>
      </c>
      <c r="C29" s="63">
        <f>SUBTOTAL(109,Taulukko1[SIJA:114])</f>
        <v>9.1435185185185196E-3</v>
      </c>
      <c r="D29" s="64">
        <f>SUBTOTAL(109,Taulukko1[ERO:16:44])</f>
        <v>1.4131944444444444E-2</v>
      </c>
      <c r="E29" s="82">
        <f>SUM(E3:E28)</f>
        <v>2</v>
      </c>
      <c r="F29" s="83">
        <f>SUM(F3:F28)</f>
        <v>1</v>
      </c>
      <c r="G29" s="84">
        <f>SUM(G3:G28)</f>
        <v>1</v>
      </c>
      <c r="H29" s="83">
        <f t="shared" ref="H29:AB29" si="0">SUM(H3:H28)</f>
        <v>0</v>
      </c>
      <c r="I29" s="84">
        <f t="shared" si="0"/>
        <v>0</v>
      </c>
      <c r="J29" s="83">
        <f t="shared" si="0"/>
        <v>0</v>
      </c>
      <c r="K29" s="84">
        <f t="shared" si="0"/>
        <v>2</v>
      </c>
      <c r="L29" s="83">
        <f t="shared" si="0"/>
        <v>0</v>
      </c>
      <c r="M29" s="84">
        <f t="shared" si="0"/>
        <v>0</v>
      </c>
      <c r="N29" s="83">
        <f t="shared" si="0"/>
        <v>0</v>
      </c>
      <c r="O29" s="84">
        <f t="shared" si="0"/>
        <v>3</v>
      </c>
      <c r="P29" s="83">
        <f t="shared" si="0"/>
        <v>3</v>
      </c>
      <c r="Q29" s="84">
        <f t="shared" si="0"/>
        <v>1</v>
      </c>
      <c r="R29" s="83">
        <f t="shared" si="0"/>
        <v>0</v>
      </c>
      <c r="S29" s="84">
        <f t="shared" si="0"/>
        <v>0</v>
      </c>
      <c r="T29" s="83">
        <f t="shared" si="0"/>
        <v>1</v>
      </c>
      <c r="U29" s="84">
        <f t="shared" si="0"/>
        <v>5</v>
      </c>
      <c r="V29" s="83">
        <f t="shared" si="0"/>
        <v>1</v>
      </c>
      <c r="W29" s="84">
        <f t="shared" si="0"/>
        <v>1</v>
      </c>
      <c r="X29" s="83">
        <f t="shared" si="0"/>
        <v>0</v>
      </c>
      <c r="Y29" s="84">
        <f t="shared" si="0"/>
        <v>0</v>
      </c>
      <c r="Z29" s="83">
        <f t="shared" si="0"/>
        <v>2</v>
      </c>
      <c r="AA29" s="84">
        <f t="shared" si="0"/>
        <v>0</v>
      </c>
      <c r="AB29" s="83">
        <f t="shared" si="0"/>
        <v>0</v>
      </c>
      <c r="AC29" s="85">
        <f>SUM(E29:AB29)</f>
        <v>23</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AL1:AL2"/>
    <mergeCell ref="AM1:AM2"/>
    <mergeCell ref="AN1:AN2"/>
    <mergeCell ref="X1:X2"/>
    <mergeCell ref="Y1:Y2"/>
    <mergeCell ref="Z1:Z2"/>
    <mergeCell ref="AA1:AA2"/>
    <mergeCell ref="AB1:AB2"/>
    <mergeCell ref="AC1:AC2"/>
    <mergeCell ref="AD1:AD2"/>
    <mergeCell ref="AE1:AE2"/>
    <mergeCell ref="AF1:AF2"/>
    <mergeCell ref="AG1:AG2"/>
    <mergeCell ref="AH1:AH2"/>
    <mergeCell ref="AI1:AI2"/>
    <mergeCell ref="AJ1:AJ2"/>
    <mergeCell ref="AK1:AK2"/>
    <mergeCell ref="S1:S2"/>
    <mergeCell ref="T1:T2"/>
    <mergeCell ref="U1:U2"/>
    <mergeCell ref="V1:V2"/>
    <mergeCell ref="W1:W2"/>
    <mergeCell ref="N1:N2"/>
    <mergeCell ref="O1:O2"/>
    <mergeCell ref="P1:P2"/>
    <mergeCell ref="Q1:Q2"/>
    <mergeCell ref="R1:R2"/>
    <mergeCell ref="I1:I2"/>
    <mergeCell ref="J1:J2"/>
    <mergeCell ref="K1:K2"/>
    <mergeCell ref="L1:L2"/>
    <mergeCell ref="M1:M2"/>
    <mergeCell ref="B29:B30"/>
    <mergeCell ref="E1:E2"/>
    <mergeCell ref="F1:F2"/>
    <mergeCell ref="G1:G2"/>
    <mergeCell ref="H1:H2"/>
  </mergeCells>
  <conditionalFormatting sqref="C3:C28">
    <cfRule type="colorScale" priority="10">
      <colorScale>
        <cfvo type="min" val="0"/>
        <cfvo type="percentile" val="50"/>
        <cfvo type="max" val="0"/>
        <color rgb="FF63BE7B"/>
        <color rgb="FFFFEB84"/>
        <color rgb="FFF8696B"/>
      </colorScale>
    </cfRule>
  </conditionalFormatting>
  <conditionalFormatting sqref="D3:D28">
    <cfRule type="colorScale" priority="9">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7">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4">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16.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20" sqref="B20"/>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168</v>
      </c>
      <c r="B1" s="97" t="s">
        <v>166</v>
      </c>
      <c r="C1" s="11" t="s">
        <v>178</v>
      </c>
      <c r="D1" s="13" t="s">
        <v>179</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8" t="s">
        <v>169</v>
      </c>
      <c r="C3" s="98"/>
      <c r="D3" s="99">
        <v>1.8518518518518518E-4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8" t="s">
        <v>170</v>
      </c>
      <c r="C4" s="98">
        <v>2.1990740740740742E-3</v>
      </c>
      <c r="D4" s="99">
        <v>2.3032407407407407E-3</v>
      </c>
      <c r="E4" s="79"/>
      <c r="F4" s="80"/>
      <c r="G4" s="79"/>
      <c r="H4" s="80"/>
      <c r="I4" s="79"/>
      <c r="J4" s="80"/>
      <c r="K4" s="79"/>
      <c r="L4" s="80"/>
      <c r="M4" s="79"/>
      <c r="N4" s="80"/>
      <c r="O4" s="79"/>
      <c r="P4" s="80"/>
      <c r="Q4" s="79"/>
      <c r="R4" s="80"/>
      <c r="S4" s="79"/>
      <c r="T4" s="80"/>
      <c r="U4" s="79"/>
      <c r="V4" s="80"/>
      <c r="W4" s="79"/>
      <c r="X4" s="80">
        <v>1</v>
      </c>
      <c r="Y4" s="79"/>
      <c r="Z4" s="80"/>
      <c r="AA4" s="79"/>
      <c r="AB4" s="80"/>
    </row>
    <row r="5" spans="1:53">
      <c r="A5" s="14" t="s">
        <v>54</v>
      </c>
      <c r="B5" s="68" t="s">
        <v>171</v>
      </c>
      <c r="C5" s="98"/>
      <c r="D5" s="99">
        <v>2.3148148148148146E-4</v>
      </c>
      <c r="E5" s="77"/>
      <c r="F5" s="78"/>
      <c r="G5" s="77"/>
      <c r="H5" s="78"/>
      <c r="I5" s="77"/>
      <c r="J5" s="78"/>
      <c r="K5" s="77"/>
      <c r="L5" s="78"/>
      <c r="M5" s="77">
        <v>1</v>
      </c>
      <c r="N5" s="78"/>
      <c r="O5" s="77"/>
      <c r="P5" s="78"/>
      <c r="Q5" s="77"/>
      <c r="R5" s="78"/>
      <c r="S5" s="77"/>
      <c r="T5" s="78"/>
      <c r="U5" s="77"/>
      <c r="V5" s="78"/>
      <c r="W5" s="77"/>
      <c r="X5" s="78"/>
      <c r="Y5" s="77"/>
      <c r="Z5" s="78"/>
      <c r="AA5" s="77"/>
      <c r="AB5" s="78"/>
    </row>
    <row r="6" spans="1:53">
      <c r="A6" s="14" t="s">
        <v>53</v>
      </c>
      <c r="B6" s="68" t="s">
        <v>172</v>
      </c>
      <c r="C6" s="98">
        <v>9.2592592592592585E-4</v>
      </c>
      <c r="D6" s="99">
        <v>9.6064814814814808E-4</v>
      </c>
      <c r="E6" s="79"/>
      <c r="F6" s="80"/>
      <c r="G6" s="79"/>
      <c r="H6" s="80"/>
      <c r="I6" s="79"/>
      <c r="J6" s="80"/>
      <c r="K6" s="79"/>
      <c r="L6" s="80"/>
      <c r="M6" s="79"/>
      <c r="N6" s="80"/>
      <c r="O6" s="79"/>
      <c r="P6" s="80">
        <v>1</v>
      </c>
      <c r="Q6" s="79"/>
      <c r="R6" s="80"/>
      <c r="S6" s="79"/>
      <c r="T6" s="80"/>
      <c r="U6" s="79"/>
      <c r="V6" s="80"/>
      <c r="W6" s="79"/>
      <c r="X6" s="80"/>
      <c r="Y6" s="79"/>
      <c r="Z6" s="80"/>
      <c r="AA6" s="79"/>
      <c r="AB6" s="80"/>
    </row>
    <row r="7" spans="1:53">
      <c r="A7" s="14" t="s">
        <v>52</v>
      </c>
      <c r="B7" s="68" t="s">
        <v>173</v>
      </c>
      <c r="C7" s="98"/>
      <c r="D7" s="99"/>
      <c r="E7" s="79">
        <v>1</v>
      </c>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102" t="s">
        <v>174</v>
      </c>
      <c r="C8" s="98"/>
      <c r="D8" s="99"/>
      <c r="E8" s="79"/>
      <c r="F8" s="80"/>
      <c r="G8" s="79">
        <v>1</v>
      </c>
      <c r="H8" s="80"/>
      <c r="I8" s="79"/>
      <c r="J8" s="80"/>
      <c r="K8" s="79"/>
      <c r="L8" s="80"/>
      <c r="M8" s="79"/>
      <c r="N8" s="80"/>
      <c r="O8" s="79"/>
      <c r="P8" s="80"/>
      <c r="Q8" s="79"/>
      <c r="R8" s="80"/>
      <c r="S8" s="79"/>
      <c r="T8" s="80"/>
      <c r="U8" s="79"/>
      <c r="V8" s="80"/>
      <c r="W8" s="79"/>
      <c r="X8" s="80"/>
      <c r="Y8" s="79"/>
      <c r="Z8" s="80"/>
      <c r="AA8" s="79"/>
      <c r="AB8" s="80"/>
    </row>
    <row r="9" spans="1:53">
      <c r="A9" s="14" t="s">
        <v>50</v>
      </c>
      <c r="B9" s="103" t="s">
        <v>175</v>
      </c>
      <c r="C9" s="98"/>
      <c r="D9" s="99">
        <v>6.9444444444444444E-5</v>
      </c>
      <c r="E9" s="79"/>
      <c r="F9" s="80"/>
      <c r="G9" s="79"/>
      <c r="H9" s="80"/>
      <c r="I9" s="79"/>
      <c r="J9" s="80"/>
      <c r="K9" s="79">
        <v>1</v>
      </c>
      <c r="L9" s="80"/>
      <c r="M9" s="79"/>
      <c r="N9" s="80"/>
      <c r="O9" s="79"/>
      <c r="P9" s="80"/>
      <c r="Q9" s="79"/>
      <c r="R9" s="80"/>
      <c r="S9" s="79"/>
      <c r="T9" s="80"/>
      <c r="U9" s="79"/>
      <c r="V9" s="80"/>
      <c r="W9" s="79"/>
      <c r="X9" s="80"/>
      <c r="Y9" s="79"/>
      <c r="Z9" s="80"/>
      <c r="AA9" s="79"/>
      <c r="AB9" s="80"/>
    </row>
    <row r="10" spans="1:53">
      <c r="A10" s="14" t="s">
        <v>49</v>
      </c>
      <c r="B10" s="68" t="s">
        <v>176</v>
      </c>
      <c r="C10" s="98">
        <v>1.1574074074074073E-4</v>
      </c>
      <c r="D10" s="99">
        <v>1.8518518518518518E-4</v>
      </c>
      <c r="E10" s="79"/>
      <c r="F10" s="80"/>
      <c r="G10" s="79"/>
      <c r="H10" s="80"/>
      <c r="I10" s="79"/>
      <c r="J10" s="80"/>
      <c r="K10" s="79"/>
      <c r="L10" s="80"/>
      <c r="M10" s="79"/>
      <c r="N10" s="80"/>
      <c r="O10" s="79"/>
      <c r="P10" s="80"/>
      <c r="Q10" s="79"/>
      <c r="R10" s="80"/>
      <c r="S10" s="79"/>
      <c r="T10" s="80"/>
      <c r="U10" s="79">
        <v>1</v>
      </c>
      <c r="V10" s="80"/>
      <c r="W10" s="79"/>
      <c r="X10" s="80"/>
      <c r="Y10" s="79"/>
      <c r="Z10" s="80"/>
      <c r="AA10" s="79"/>
      <c r="AB10" s="80"/>
    </row>
    <row r="11" spans="1:53">
      <c r="A11" s="14" t="s">
        <v>48</v>
      </c>
      <c r="B11" s="68" t="s">
        <v>112</v>
      </c>
      <c r="C11" s="98"/>
      <c r="D11" s="99">
        <v>6.9444444444444444E-5</v>
      </c>
      <c r="E11" s="79"/>
      <c r="F11" s="80"/>
      <c r="G11" s="79"/>
      <c r="H11" s="80"/>
      <c r="I11" s="79"/>
      <c r="J11" s="80"/>
      <c r="K11" s="79">
        <v>1</v>
      </c>
      <c r="L11" s="80"/>
      <c r="M11" s="79"/>
      <c r="N11" s="80"/>
      <c r="O11" s="79"/>
      <c r="P11" s="80"/>
      <c r="Q11" s="79"/>
      <c r="R11" s="80"/>
      <c r="S11" s="79"/>
      <c r="T11" s="80"/>
      <c r="U11" s="79"/>
      <c r="V11" s="80"/>
      <c r="W11" s="79"/>
      <c r="X11" s="80"/>
      <c r="Y11" s="79"/>
      <c r="Z11" s="80"/>
      <c r="AA11" s="79"/>
      <c r="AB11" s="80"/>
    </row>
    <row r="12" spans="1:53">
      <c r="A12" s="14" t="s">
        <v>47</v>
      </c>
      <c r="B12" s="69" t="s">
        <v>112</v>
      </c>
      <c r="C12" s="98"/>
      <c r="D12" s="99">
        <v>6.9444444444444444E-5</v>
      </c>
      <c r="E12" s="79"/>
      <c r="F12" s="80"/>
      <c r="G12" s="79"/>
      <c r="H12" s="80"/>
      <c r="I12" s="79"/>
      <c r="J12" s="80"/>
      <c r="K12" s="79">
        <v>1</v>
      </c>
      <c r="L12" s="80"/>
      <c r="M12" s="79"/>
      <c r="N12" s="80"/>
      <c r="O12" s="79"/>
      <c r="P12" s="80"/>
      <c r="Q12" s="79"/>
      <c r="R12" s="80"/>
      <c r="S12" s="79"/>
      <c r="T12" s="80"/>
      <c r="U12" s="79"/>
      <c r="V12" s="80"/>
      <c r="W12" s="79"/>
      <c r="X12" s="80"/>
      <c r="Y12" s="79"/>
      <c r="Z12" s="80"/>
      <c r="AA12" s="79"/>
      <c r="AB12" s="80"/>
    </row>
    <row r="13" spans="1:53">
      <c r="A13" s="14" t="s">
        <v>46</v>
      </c>
      <c r="B13" s="68" t="s">
        <v>112</v>
      </c>
      <c r="C13" s="98"/>
      <c r="D13" s="99">
        <v>1.1574074074074073E-4</v>
      </c>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c r="A14" s="14" t="s">
        <v>45</v>
      </c>
      <c r="B14" s="68" t="s">
        <v>112</v>
      </c>
      <c r="C14" s="98"/>
      <c r="D14" s="99"/>
      <c r="E14" s="79"/>
      <c r="F14" s="80"/>
      <c r="G14" s="79"/>
      <c r="H14" s="80"/>
      <c r="I14" s="79"/>
      <c r="J14" s="80"/>
      <c r="K14" s="79"/>
      <c r="L14" s="80"/>
      <c r="M14" s="79"/>
      <c r="N14" s="80"/>
      <c r="O14" s="79">
        <v>1</v>
      </c>
      <c r="P14" s="80"/>
      <c r="Q14" s="79"/>
      <c r="R14" s="80"/>
      <c r="S14" s="79"/>
      <c r="T14" s="80"/>
      <c r="U14" s="79"/>
      <c r="V14" s="80"/>
      <c r="W14" s="79"/>
      <c r="X14" s="80"/>
      <c r="Y14" s="79"/>
      <c r="Z14" s="80"/>
      <c r="AA14" s="79"/>
      <c r="AB14" s="80"/>
    </row>
    <row r="15" spans="1:53">
      <c r="A15" s="14" t="s">
        <v>44</v>
      </c>
      <c r="B15" s="68" t="s">
        <v>112</v>
      </c>
      <c r="C15" s="98"/>
      <c r="D15" s="99"/>
      <c r="E15" s="79"/>
      <c r="F15" s="80"/>
      <c r="G15" s="79"/>
      <c r="H15" s="80"/>
      <c r="I15" s="79"/>
      <c r="J15" s="80"/>
      <c r="K15" s="79"/>
      <c r="L15" s="80"/>
      <c r="M15" s="79"/>
      <c r="N15" s="80"/>
      <c r="O15" s="79"/>
      <c r="P15" s="80"/>
      <c r="Q15" s="79">
        <v>1</v>
      </c>
      <c r="R15" s="80"/>
      <c r="S15" s="79"/>
      <c r="T15" s="80"/>
      <c r="U15" s="79"/>
      <c r="V15" s="80"/>
      <c r="W15" s="79"/>
      <c r="X15" s="80"/>
      <c r="Y15" s="79"/>
      <c r="Z15" s="80"/>
      <c r="AA15" s="79"/>
      <c r="AB15" s="80"/>
    </row>
    <row r="16" spans="1:53">
      <c r="A16" s="14" t="s">
        <v>43</v>
      </c>
      <c r="B16" s="68" t="s">
        <v>177</v>
      </c>
      <c r="C16" s="98"/>
      <c r="D16" s="99">
        <v>1.0416666666666667E-4</v>
      </c>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104" t="s">
        <v>181</v>
      </c>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180</v>
      </c>
      <c r="C29" s="63">
        <f>SUBTOTAL(109,Taulukko1567[SIJA: 14])</f>
        <v>3.2407407407407411E-3</v>
      </c>
      <c r="D29" s="64">
        <f>SUBTOTAL(109,Taulukko1567[ERO: 3:54])</f>
        <v>4.2939814814814802E-3</v>
      </c>
      <c r="E29" s="82">
        <f>SUM(E3:E28)</f>
        <v>1</v>
      </c>
      <c r="F29" s="83">
        <f>SUM(F3:F28)</f>
        <v>0</v>
      </c>
      <c r="G29" s="84">
        <f>SUM(G3:G28)</f>
        <v>1</v>
      </c>
      <c r="H29" s="83">
        <f t="shared" ref="H29:AB29" si="0">SUM(H3:H28)</f>
        <v>0</v>
      </c>
      <c r="I29" s="84">
        <f t="shared" si="0"/>
        <v>0</v>
      </c>
      <c r="J29" s="83">
        <f t="shared" si="0"/>
        <v>0</v>
      </c>
      <c r="K29" s="84">
        <f t="shared" si="0"/>
        <v>3</v>
      </c>
      <c r="L29" s="83">
        <f t="shared" si="0"/>
        <v>0</v>
      </c>
      <c r="M29" s="84">
        <f t="shared" si="0"/>
        <v>1</v>
      </c>
      <c r="N29" s="83">
        <f t="shared" si="0"/>
        <v>0</v>
      </c>
      <c r="O29" s="84">
        <f t="shared" si="0"/>
        <v>1</v>
      </c>
      <c r="P29" s="83">
        <f t="shared" si="0"/>
        <v>1</v>
      </c>
      <c r="Q29" s="84">
        <f t="shared" si="0"/>
        <v>1</v>
      </c>
      <c r="R29" s="83">
        <f t="shared" si="0"/>
        <v>0</v>
      </c>
      <c r="S29" s="84">
        <f t="shared" si="0"/>
        <v>1</v>
      </c>
      <c r="T29" s="83">
        <f t="shared" si="0"/>
        <v>0</v>
      </c>
      <c r="U29" s="84">
        <f t="shared" si="0"/>
        <v>2</v>
      </c>
      <c r="V29" s="83">
        <f t="shared" si="0"/>
        <v>0</v>
      </c>
      <c r="W29" s="84">
        <f t="shared" si="0"/>
        <v>0</v>
      </c>
      <c r="X29" s="83">
        <f t="shared" si="0"/>
        <v>1</v>
      </c>
      <c r="Y29" s="84">
        <f t="shared" si="0"/>
        <v>0</v>
      </c>
      <c r="Z29" s="83">
        <f t="shared" si="0"/>
        <v>0</v>
      </c>
      <c r="AA29" s="84">
        <f t="shared" si="0"/>
        <v>0</v>
      </c>
      <c r="AB29" s="83">
        <f t="shared" si="0"/>
        <v>0</v>
      </c>
      <c r="AC29" s="85">
        <f>SUM(E29:AB29)</f>
        <v>13</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 ref="B20" r:id="rId2"/>
  </hyperlinks>
  <pageMargins left="0.7" right="0.7" top="0.75" bottom="0.75" header="0.3" footer="0.3"/>
  <pageSetup paperSize="0" orientation="portrait" horizontalDpi="0" verticalDpi="0" copies="0"/>
  <tableParts count="1">
    <tablePart r:id="rId3"/>
  </tableParts>
</worksheet>
</file>

<file path=xl/worksheets/sheet17.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 sqref="B1"/>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152</v>
      </c>
      <c r="B1" s="117" t="s">
        <v>151</v>
      </c>
      <c r="C1" s="11" t="s">
        <v>153</v>
      </c>
      <c r="D1" s="13" t="s">
        <v>154</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18" t="s">
        <v>105</v>
      </c>
      <c r="W1" s="118" t="s">
        <v>106</v>
      </c>
      <c r="X1" s="118" t="s">
        <v>106</v>
      </c>
      <c r="Y1" s="118" t="s">
        <v>107</v>
      </c>
      <c r="Z1" s="118" t="s">
        <v>107</v>
      </c>
      <c r="AA1" s="118" t="s">
        <v>108</v>
      </c>
      <c r="AB1" s="136"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19"/>
      <c r="W2" s="119"/>
      <c r="X2" s="119"/>
      <c r="Y2" s="119"/>
      <c r="Z2" s="119"/>
      <c r="AA2" s="119"/>
      <c r="AB2" s="137"/>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8" t="s">
        <v>156</v>
      </c>
      <c r="C3" s="98"/>
      <c r="D3" s="99">
        <v>1.5046296296296297E-4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8" t="s">
        <v>112</v>
      </c>
      <c r="C4" s="98"/>
      <c r="D4" s="99">
        <v>2.3148148148148147E-5</v>
      </c>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68" t="s">
        <v>157</v>
      </c>
      <c r="C5" s="98"/>
      <c r="D5" s="99">
        <v>2.0833333333333335E-4</v>
      </c>
      <c r="E5" s="77"/>
      <c r="F5" s="78"/>
      <c r="G5" s="77"/>
      <c r="H5" s="78"/>
      <c r="I5" s="77"/>
      <c r="J5" s="78"/>
      <c r="K5" s="77">
        <v>1</v>
      </c>
      <c r="L5" s="78"/>
      <c r="M5" s="77"/>
      <c r="N5" s="78"/>
      <c r="O5" s="77"/>
      <c r="P5" s="78"/>
      <c r="Q5" s="77"/>
      <c r="R5" s="78"/>
      <c r="S5" s="77"/>
      <c r="T5" s="78"/>
      <c r="U5" s="77"/>
      <c r="V5" s="78"/>
      <c r="W5" s="77"/>
      <c r="X5" s="78"/>
      <c r="Y5" s="77"/>
      <c r="Z5" s="78"/>
      <c r="AA5" s="77"/>
      <c r="AB5" s="78"/>
    </row>
    <row r="6" spans="1:53">
      <c r="A6" s="14" t="s">
        <v>53</v>
      </c>
      <c r="B6" s="68" t="s">
        <v>112</v>
      </c>
      <c r="C6" s="98"/>
      <c r="D6" s="99"/>
      <c r="E6" s="79">
        <v>1</v>
      </c>
      <c r="F6" s="80"/>
      <c r="G6" s="79"/>
      <c r="H6" s="80"/>
      <c r="I6" s="79"/>
      <c r="J6" s="80"/>
      <c r="K6" s="79"/>
      <c r="L6" s="80"/>
      <c r="M6" s="79"/>
      <c r="N6" s="80"/>
      <c r="O6" s="79"/>
      <c r="P6" s="80"/>
      <c r="Q6" s="79"/>
      <c r="R6" s="80"/>
      <c r="S6" s="79"/>
      <c r="T6" s="80"/>
      <c r="U6" s="79"/>
      <c r="V6" s="80"/>
      <c r="W6" s="79"/>
      <c r="X6" s="80"/>
      <c r="Y6" s="79"/>
      <c r="Z6" s="80"/>
      <c r="AA6" s="79"/>
      <c r="AB6" s="80"/>
    </row>
    <row r="7" spans="1:53">
      <c r="A7" s="14" t="s">
        <v>52</v>
      </c>
      <c r="B7" s="68" t="s">
        <v>158</v>
      </c>
      <c r="C7" s="98">
        <v>6.9444444444444447E-4</v>
      </c>
      <c r="D7" s="99">
        <v>7.6388888888888893E-4</v>
      </c>
      <c r="E7" s="79"/>
      <c r="F7" s="80"/>
      <c r="G7" s="79"/>
      <c r="H7" s="80"/>
      <c r="I7" s="79"/>
      <c r="J7" s="80"/>
      <c r="K7" s="79"/>
      <c r="L7" s="80">
        <v>1</v>
      </c>
      <c r="M7" s="79"/>
      <c r="N7" s="80"/>
      <c r="O7" s="79"/>
      <c r="P7" s="80"/>
      <c r="Q7" s="79"/>
      <c r="R7" s="80"/>
      <c r="S7" s="79"/>
      <c r="T7" s="80"/>
      <c r="U7" s="79"/>
      <c r="V7" s="80"/>
      <c r="W7" s="79"/>
      <c r="X7" s="80"/>
      <c r="Y7" s="79"/>
      <c r="Z7" s="80"/>
      <c r="AA7" s="79"/>
      <c r="AB7" s="80"/>
    </row>
    <row r="8" spans="1:53">
      <c r="A8" s="14" t="s">
        <v>51</v>
      </c>
      <c r="B8" s="102" t="s">
        <v>112</v>
      </c>
      <c r="C8" s="98"/>
      <c r="D8" s="99">
        <v>6.9444444444444444E-5</v>
      </c>
      <c r="E8" s="79">
        <v>1</v>
      </c>
      <c r="F8" s="80"/>
      <c r="G8" s="79"/>
      <c r="H8" s="80"/>
      <c r="I8" s="79"/>
      <c r="J8" s="80"/>
      <c r="K8" s="79"/>
      <c r="L8" s="80"/>
      <c r="M8" s="79"/>
      <c r="N8" s="80"/>
      <c r="O8" s="79"/>
      <c r="P8" s="80"/>
      <c r="Q8" s="79"/>
      <c r="R8" s="80"/>
      <c r="S8" s="79"/>
      <c r="T8" s="80"/>
      <c r="U8" s="79"/>
      <c r="V8" s="80"/>
      <c r="W8" s="79"/>
      <c r="X8" s="80"/>
      <c r="Y8" s="79"/>
      <c r="Z8" s="80"/>
      <c r="AA8" s="79"/>
      <c r="AB8" s="80"/>
    </row>
    <row r="9" spans="1:53" ht="30">
      <c r="A9" s="14" t="s">
        <v>50</v>
      </c>
      <c r="B9" s="103" t="s">
        <v>159</v>
      </c>
      <c r="C9" s="98">
        <v>6.9444444444444447E-4</v>
      </c>
      <c r="D9" s="99">
        <v>7.6388888888888893E-4</v>
      </c>
      <c r="E9" s="79"/>
      <c r="F9" s="80"/>
      <c r="G9" s="79"/>
      <c r="H9" s="80"/>
      <c r="I9" s="79"/>
      <c r="J9" s="80"/>
      <c r="K9" s="79"/>
      <c r="L9" s="80">
        <v>1</v>
      </c>
      <c r="M9" s="79"/>
      <c r="N9" s="80"/>
      <c r="O9" s="79"/>
      <c r="P9" s="80"/>
      <c r="Q9" s="79"/>
      <c r="R9" s="80"/>
      <c r="S9" s="79"/>
      <c r="T9" s="80"/>
      <c r="U9" s="79"/>
      <c r="V9" s="80"/>
      <c r="W9" s="79"/>
      <c r="X9" s="80"/>
      <c r="Y9" s="79"/>
      <c r="Z9" s="80"/>
      <c r="AA9" s="79"/>
      <c r="AB9" s="80"/>
    </row>
    <row r="10" spans="1:53">
      <c r="A10" s="14" t="s">
        <v>49</v>
      </c>
      <c r="B10" s="68" t="s">
        <v>160</v>
      </c>
      <c r="C10" s="98"/>
      <c r="D10" s="99"/>
      <c r="E10" s="79">
        <v>1</v>
      </c>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68" t="s">
        <v>112</v>
      </c>
      <c r="C11" s="98"/>
      <c r="D11" s="99">
        <v>1.0416666666666667E-4</v>
      </c>
      <c r="E11" s="79"/>
      <c r="F11" s="80"/>
      <c r="G11" s="79"/>
      <c r="H11" s="80"/>
      <c r="I11" s="79"/>
      <c r="J11" s="80"/>
      <c r="K11" s="79">
        <v>1</v>
      </c>
      <c r="L11" s="80"/>
      <c r="M11" s="79"/>
      <c r="N11" s="80"/>
      <c r="O11" s="79"/>
      <c r="P11" s="80"/>
      <c r="Q11" s="79"/>
      <c r="R11" s="80"/>
      <c r="S11" s="79"/>
      <c r="T11" s="80"/>
      <c r="U11" s="79"/>
      <c r="V11" s="80"/>
      <c r="W11" s="79"/>
      <c r="X11" s="80"/>
      <c r="Y11" s="79"/>
      <c r="Z11" s="80"/>
      <c r="AA11" s="79"/>
      <c r="AB11" s="80"/>
    </row>
    <row r="12" spans="1:53">
      <c r="A12" s="14" t="s">
        <v>47</v>
      </c>
      <c r="B12" s="69" t="s">
        <v>161</v>
      </c>
      <c r="C12" s="98"/>
      <c r="D12" s="99"/>
      <c r="E12" s="79"/>
      <c r="F12" s="80"/>
      <c r="G12" s="79"/>
      <c r="H12" s="80"/>
      <c r="I12" s="79"/>
      <c r="J12" s="80"/>
      <c r="K12" s="79"/>
      <c r="L12" s="80"/>
      <c r="M12" s="79"/>
      <c r="N12" s="80"/>
      <c r="O12" s="79">
        <v>1</v>
      </c>
      <c r="P12" s="80"/>
      <c r="Q12" s="79"/>
      <c r="R12" s="80"/>
      <c r="S12" s="79"/>
      <c r="T12" s="80"/>
      <c r="U12" s="79"/>
      <c r="V12" s="80"/>
      <c r="W12" s="79"/>
      <c r="X12" s="80"/>
      <c r="Y12" s="79"/>
      <c r="Z12" s="80"/>
      <c r="AA12" s="79"/>
      <c r="AB12" s="80"/>
    </row>
    <row r="13" spans="1:53">
      <c r="A13" s="14" t="s">
        <v>46</v>
      </c>
      <c r="B13" s="68" t="s">
        <v>112</v>
      </c>
      <c r="C13" s="98"/>
      <c r="D13" s="99"/>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c r="A14" s="14" t="s">
        <v>45</v>
      </c>
      <c r="B14" s="68" t="s">
        <v>112</v>
      </c>
      <c r="C14" s="98"/>
      <c r="D14" s="99">
        <v>2.3148148148148147E-5</v>
      </c>
      <c r="E14" s="79"/>
      <c r="F14" s="80"/>
      <c r="G14" s="79"/>
      <c r="H14" s="80"/>
      <c r="I14" s="79"/>
      <c r="J14" s="80"/>
      <c r="K14" s="79"/>
      <c r="L14" s="80"/>
      <c r="M14" s="79"/>
      <c r="N14" s="80"/>
      <c r="O14" s="79"/>
      <c r="P14" s="80"/>
      <c r="Q14" s="79"/>
      <c r="R14" s="80"/>
      <c r="S14" s="79"/>
      <c r="T14" s="80"/>
      <c r="U14" s="79">
        <v>1</v>
      </c>
      <c r="V14" s="80"/>
      <c r="W14" s="79"/>
      <c r="X14" s="80"/>
      <c r="Y14" s="79"/>
      <c r="Z14" s="80"/>
      <c r="AA14" s="79"/>
      <c r="AB14" s="80"/>
    </row>
    <row r="15" spans="1:53">
      <c r="A15" s="14" t="s">
        <v>44</v>
      </c>
      <c r="B15" s="68" t="s">
        <v>112</v>
      </c>
      <c r="C15" s="98"/>
      <c r="D15" s="99">
        <v>4.6296296296296294E-5</v>
      </c>
      <c r="E15" s="79"/>
      <c r="F15" s="80"/>
      <c r="G15" s="79"/>
      <c r="H15" s="80"/>
      <c r="I15" s="79"/>
      <c r="J15" s="80"/>
      <c r="K15" s="79"/>
      <c r="L15" s="80"/>
      <c r="M15" s="79"/>
      <c r="N15" s="80"/>
      <c r="O15" s="79"/>
      <c r="P15" s="80"/>
      <c r="Q15" s="79"/>
      <c r="R15" s="80"/>
      <c r="S15" s="79"/>
      <c r="T15" s="80"/>
      <c r="U15" s="79">
        <v>1</v>
      </c>
      <c r="V15" s="80"/>
      <c r="W15" s="79"/>
      <c r="X15" s="80"/>
      <c r="Y15" s="79"/>
      <c r="Z15" s="80"/>
      <c r="AA15" s="79"/>
      <c r="AB15" s="80"/>
    </row>
    <row r="16" spans="1:53">
      <c r="A16" s="14" t="s">
        <v>43</v>
      </c>
      <c r="B16" s="68" t="s">
        <v>162</v>
      </c>
      <c r="C16" s="98"/>
      <c r="D16" s="99"/>
      <c r="E16" s="79"/>
      <c r="F16" s="80"/>
      <c r="G16" s="79">
        <v>1</v>
      </c>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t="s">
        <v>163</v>
      </c>
      <c r="C17" s="98"/>
      <c r="D17" s="99">
        <v>9.2592592592592588E-5</v>
      </c>
      <c r="E17" s="79"/>
      <c r="F17" s="80"/>
      <c r="G17" s="79"/>
      <c r="H17" s="80"/>
      <c r="I17" s="79"/>
      <c r="J17" s="80"/>
      <c r="K17" s="79"/>
      <c r="L17" s="80"/>
      <c r="M17" s="79">
        <v>1</v>
      </c>
      <c r="N17" s="80"/>
      <c r="O17" s="79"/>
      <c r="P17" s="80"/>
      <c r="Q17" s="79"/>
      <c r="R17" s="80"/>
      <c r="S17" s="79"/>
      <c r="T17" s="80"/>
      <c r="U17" s="79"/>
      <c r="V17" s="80"/>
      <c r="W17" s="79"/>
      <c r="X17" s="80"/>
      <c r="Y17" s="79"/>
      <c r="Z17" s="80"/>
      <c r="AA17" s="79"/>
      <c r="AB17" s="80"/>
    </row>
    <row r="18" spans="1:37">
      <c r="A18" s="14" t="s">
        <v>41</v>
      </c>
      <c r="B18" s="68" t="s">
        <v>155</v>
      </c>
      <c r="C18" s="98">
        <v>3.4722222222222224E-4</v>
      </c>
      <c r="D18" s="99">
        <v>5.3240740740740744E-4</v>
      </c>
      <c r="E18" s="79"/>
      <c r="F18" s="80"/>
      <c r="G18" s="79"/>
      <c r="H18" s="80"/>
      <c r="I18" s="79"/>
      <c r="J18" s="80"/>
      <c r="K18" s="79"/>
      <c r="L18" s="80">
        <v>1</v>
      </c>
      <c r="M18" s="79"/>
      <c r="N18" s="80"/>
      <c r="O18" s="79"/>
      <c r="P18" s="80"/>
      <c r="Q18" s="79"/>
      <c r="R18" s="80"/>
      <c r="S18" s="79"/>
      <c r="T18" s="80"/>
      <c r="U18" s="79"/>
      <c r="V18" s="80"/>
      <c r="W18" s="79"/>
      <c r="X18" s="80"/>
      <c r="Y18" s="79"/>
      <c r="Z18" s="80"/>
      <c r="AA18" s="79"/>
      <c r="AB18" s="80"/>
    </row>
    <row r="19" spans="1:37">
      <c r="A19" s="14" t="s">
        <v>40</v>
      </c>
      <c r="B19" s="68" t="s">
        <v>112</v>
      </c>
      <c r="C19" s="98"/>
      <c r="D19" s="99"/>
      <c r="E19" s="79"/>
      <c r="F19" s="80"/>
      <c r="G19" s="79"/>
      <c r="H19" s="80"/>
      <c r="I19" s="79"/>
      <c r="J19" s="80"/>
      <c r="K19" s="79">
        <v>1</v>
      </c>
      <c r="L19" s="80"/>
      <c r="M19" s="79"/>
      <c r="N19" s="80"/>
      <c r="O19" s="79"/>
      <c r="P19" s="80"/>
      <c r="Q19" s="79"/>
      <c r="R19" s="80"/>
      <c r="S19" s="79"/>
      <c r="T19" s="80"/>
      <c r="U19" s="79"/>
      <c r="V19" s="80"/>
      <c r="W19" s="79"/>
      <c r="X19" s="80"/>
      <c r="Y19" s="79"/>
      <c r="Z19" s="80"/>
      <c r="AA19" s="79"/>
      <c r="AB19" s="80"/>
    </row>
    <row r="20" spans="1:37">
      <c r="A20" s="14" t="s">
        <v>39</v>
      </c>
      <c r="B20" s="68" t="s">
        <v>112</v>
      </c>
      <c r="C20" s="98"/>
      <c r="D20" s="99"/>
      <c r="E20" s="79"/>
      <c r="F20" s="80"/>
      <c r="G20" s="79"/>
      <c r="H20" s="80"/>
      <c r="I20" s="79"/>
      <c r="J20" s="80"/>
      <c r="K20" s="79"/>
      <c r="L20" s="80"/>
      <c r="M20" s="79"/>
      <c r="N20" s="80"/>
      <c r="O20" s="79"/>
      <c r="P20" s="80"/>
      <c r="Q20" s="79"/>
      <c r="R20" s="80"/>
      <c r="S20" s="79"/>
      <c r="T20" s="80"/>
      <c r="U20" s="79">
        <v>1</v>
      </c>
      <c r="V20" s="80"/>
      <c r="W20" s="79"/>
      <c r="X20" s="80"/>
      <c r="Y20" s="79"/>
      <c r="Z20" s="80"/>
      <c r="AA20" s="79"/>
      <c r="AB20" s="80"/>
    </row>
    <row r="21" spans="1:37">
      <c r="A21" s="14" t="s">
        <v>38</v>
      </c>
      <c r="B21" s="68" t="s">
        <v>161</v>
      </c>
      <c r="C21" s="98"/>
      <c r="D21" s="99"/>
      <c r="E21" s="79"/>
      <c r="F21" s="80"/>
      <c r="G21" s="79"/>
      <c r="H21" s="80"/>
      <c r="I21" s="79"/>
      <c r="J21" s="80"/>
      <c r="K21" s="79"/>
      <c r="L21" s="80"/>
      <c r="M21" s="79"/>
      <c r="N21" s="80"/>
      <c r="O21" s="79">
        <v>1</v>
      </c>
      <c r="P21" s="80"/>
      <c r="Q21" s="79"/>
      <c r="R21" s="80"/>
      <c r="S21" s="79"/>
      <c r="T21" s="80"/>
      <c r="U21" s="79"/>
      <c r="V21" s="80"/>
      <c r="W21" s="79"/>
      <c r="X21" s="80"/>
      <c r="Y21" s="79"/>
      <c r="Z21" s="80"/>
      <c r="AA21" s="79"/>
      <c r="AB21" s="80"/>
    </row>
    <row r="22" spans="1:37">
      <c r="A22" s="14" t="s">
        <v>37</v>
      </c>
      <c r="B22" s="68" t="s">
        <v>112</v>
      </c>
      <c r="C22" s="98"/>
      <c r="D22" s="99"/>
      <c r="E22" s="79"/>
      <c r="F22" s="80"/>
      <c r="G22" s="79"/>
      <c r="H22" s="80"/>
      <c r="I22" s="79"/>
      <c r="J22" s="80"/>
      <c r="K22" s="79"/>
      <c r="L22" s="80"/>
      <c r="M22" s="79"/>
      <c r="N22" s="80"/>
      <c r="O22" s="79"/>
      <c r="P22" s="80"/>
      <c r="Q22" s="79">
        <v>1</v>
      </c>
      <c r="R22" s="80"/>
      <c r="S22" s="79"/>
      <c r="T22" s="80"/>
      <c r="U22" s="79"/>
      <c r="V22" s="80"/>
      <c r="W22" s="79"/>
      <c r="X22" s="80"/>
      <c r="Y22" s="79"/>
      <c r="Z22" s="80"/>
      <c r="AA22" s="79"/>
      <c r="AB22" s="80"/>
    </row>
    <row r="23" spans="1:37">
      <c r="A23" s="14" t="s">
        <v>62</v>
      </c>
      <c r="B23" s="68" t="s">
        <v>128</v>
      </c>
      <c r="C23" s="98"/>
      <c r="D23" s="99">
        <v>6.9444444444444444E-5</v>
      </c>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164</v>
      </c>
      <c r="C29" s="63">
        <f>SUBTOTAL(109,Taulukko156[SIJA: 2.])</f>
        <v>1.7361111111111112E-3</v>
      </c>
      <c r="D29" s="64">
        <f>SUBTOTAL(109,Taulukko156[ERO: 8''''])</f>
        <v>2.8472222222222219E-3</v>
      </c>
      <c r="E29" s="82">
        <f>SUM(E3:E28)</f>
        <v>3</v>
      </c>
      <c r="F29" s="83">
        <f>SUM(F3:F28)</f>
        <v>0</v>
      </c>
      <c r="G29" s="84">
        <f>SUM(G3:G28)</f>
        <v>1</v>
      </c>
      <c r="H29" s="83">
        <f t="shared" ref="H29:AB29" si="0">SUM(H3:H28)</f>
        <v>0</v>
      </c>
      <c r="I29" s="84">
        <f t="shared" si="0"/>
        <v>0</v>
      </c>
      <c r="J29" s="83">
        <f t="shared" si="0"/>
        <v>0</v>
      </c>
      <c r="K29" s="84">
        <f t="shared" si="0"/>
        <v>3</v>
      </c>
      <c r="L29" s="83">
        <f t="shared" si="0"/>
        <v>3</v>
      </c>
      <c r="M29" s="84">
        <f t="shared" si="0"/>
        <v>1</v>
      </c>
      <c r="N29" s="83">
        <f t="shared" si="0"/>
        <v>0</v>
      </c>
      <c r="O29" s="84">
        <f t="shared" si="0"/>
        <v>2</v>
      </c>
      <c r="P29" s="83">
        <f t="shared" si="0"/>
        <v>0</v>
      </c>
      <c r="Q29" s="84">
        <f t="shared" si="0"/>
        <v>1</v>
      </c>
      <c r="R29" s="83">
        <f t="shared" si="0"/>
        <v>0</v>
      </c>
      <c r="S29" s="84">
        <f t="shared" si="0"/>
        <v>1</v>
      </c>
      <c r="T29" s="83">
        <f t="shared" si="0"/>
        <v>0</v>
      </c>
      <c r="U29" s="84">
        <f t="shared" si="0"/>
        <v>5</v>
      </c>
      <c r="V29" s="83">
        <f t="shared" si="0"/>
        <v>0</v>
      </c>
      <c r="W29" s="84">
        <f t="shared" si="0"/>
        <v>0</v>
      </c>
      <c r="X29" s="83">
        <f t="shared" si="0"/>
        <v>0</v>
      </c>
      <c r="Y29" s="84">
        <f t="shared" si="0"/>
        <v>0</v>
      </c>
      <c r="Z29" s="83">
        <f t="shared" si="0"/>
        <v>0</v>
      </c>
      <c r="AA29" s="84">
        <f t="shared" si="0"/>
        <v>0</v>
      </c>
      <c r="AB29" s="83">
        <f t="shared" si="0"/>
        <v>0</v>
      </c>
      <c r="AC29" s="85">
        <f>SUM(E29:AB29)</f>
        <v>20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18.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31" sqref="B31"/>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203</v>
      </c>
      <c r="B1" s="97" t="s">
        <v>205</v>
      </c>
      <c r="C1" s="11" t="s">
        <v>201</v>
      </c>
      <c r="D1" s="13" t="s">
        <v>202</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05" t="s">
        <v>192</v>
      </c>
      <c r="C3" s="98">
        <v>5.7870370370370366E-5</v>
      </c>
      <c r="D3" s="99">
        <v>3.4722222222222222E-5</v>
      </c>
      <c r="E3" s="77"/>
      <c r="F3" s="78"/>
      <c r="G3" s="77"/>
      <c r="H3" s="78"/>
      <c r="I3" s="77"/>
      <c r="J3" s="78"/>
      <c r="K3" s="77"/>
      <c r="L3" s="78"/>
      <c r="M3" s="77"/>
      <c r="N3" s="78"/>
      <c r="O3" s="77"/>
      <c r="P3" s="78"/>
      <c r="Q3" s="77"/>
      <c r="R3" s="78"/>
      <c r="S3" s="77"/>
      <c r="T3" s="78"/>
      <c r="U3" s="77"/>
      <c r="V3" s="78"/>
      <c r="W3" s="77"/>
      <c r="X3" s="78"/>
      <c r="Y3" s="77"/>
      <c r="Z3" s="78"/>
      <c r="AA3" s="77"/>
      <c r="AB3" s="78"/>
    </row>
    <row r="4" spans="1:53">
      <c r="A4" s="15" t="s">
        <v>55</v>
      </c>
      <c r="B4" s="105" t="s">
        <v>193</v>
      </c>
      <c r="C4" s="98">
        <v>3.4722222222222222E-5</v>
      </c>
      <c r="D4" s="99">
        <v>4.6296296296296294E-5</v>
      </c>
      <c r="E4" s="79"/>
      <c r="F4" s="80"/>
      <c r="G4" s="79"/>
      <c r="H4" s="80"/>
      <c r="I4" s="79"/>
      <c r="J4" s="80"/>
      <c r="K4" s="79"/>
      <c r="L4" s="80"/>
      <c r="M4" s="79"/>
      <c r="N4" s="80"/>
      <c r="O4" s="79"/>
      <c r="P4" s="80"/>
      <c r="Q4" s="79"/>
      <c r="R4" s="80"/>
      <c r="S4" s="79"/>
      <c r="T4" s="80"/>
      <c r="U4" s="79"/>
      <c r="V4" s="80"/>
      <c r="W4" s="79"/>
      <c r="X4" s="80"/>
      <c r="Y4" s="79"/>
      <c r="Z4" s="80"/>
      <c r="AA4" s="79"/>
      <c r="AB4" s="80"/>
    </row>
    <row r="5" spans="1:53">
      <c r="A5" s="14" t="s">
        <v>54</v>
      </c>
      <c r="B5" s="105" t="s">
        <v>194</v>
      </c>
      <c r="C5" s="98">
        <v>2.3148148148148147E-5</v>
      </c>
      <c r="D5" s="99">
        <v>1.1574074074074073E-5</v>
      </c>
      <c r="E5" s="77"/>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105" t="s">
        <v>112</v>
      </c>
      <c r="C6" s="98"/>
      <c r="D6" s="99"/>
      <c r="E6" s="79"/>
      <c r="F6" s="80"/>
      <c r="G6" s="79"/>
      <c r="H6" s="80"/>
      <c r="I6" s="79"/>
      <c r="J6" s="80"/>
      <c r="K6" s="79"/>
      <c r="L6" s="80"/>
      <c r="M6" s="79"/>
      <c r="N6" s="80"/>
      <c r="O6" s="79"/>
      <c r="P6" s="80"/>
      <c r="Q6" s="79"/>
      <c r="R6" s="80"/>
      <c r="S6" s="79"/>
      <c r="T6" s="80"/>
      <c r="U6" s="79"/>
      <c r="V6" s="80"/>
      <c r="W6" s="79"/>
      <c r="X6" s="80"/>
      <c r="Y6" s="79"/>
      <c r="Z6" s="80"/>
      <c r="AA6" s="79"/>
      <c r="AB6" s="80"/>
    </row>
    <row r="7" spans="1:53">
      <c r="A7" s="14" t="s">
        <v>52</v>
      </c>
      <c r="B7" s="105" t="s">
        <v>195</v>
      </c>
      <c r="C7" s="98">
        <v>5.7870370370370366E-5</v>
      </c>
      <c r="D7" s="99"/>
      <c r="E7" s="79"/>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105" t="s">
        <v>193</v>
      </c>
      <c r="C8" s="98">
        <v>2.3148148148148147E-5</v>
      </c>
      <c r="D8" s="99"/>
      <c r="E8" s="79"/>
      <c r="F8" s="80"/>
      <c r="G8" s="79"/>
      <c r="H8" s="80"/>
      <c r="I8" s="79"/>
      <c r="J8" s="80"/>
      <c r="K8" s="79"/>
      <c r="L8" s="80"/>
      <c r="M8" s="79"/>
      <c r="N8" s="80"/>
      <c r="O8" s="79"/>
      <c r="P8" s="80"/>
      <c r="Q8" s="79"/>
      <c r="R8" s="80"/>
      <c r="S8" s="79"/>
      <c r="T8" s="80"/>
      <c r="U8" s="79"/>
      <c r="V8" s="80"/>
      <c r="W8" s="79"/>
      <c r="X8" s="80"/>
      <c r="Y8" s="79"/>
      <c r="Z8" s="80"/>
      <c r="AA8" s="79"/>
      <c r="AB8" s="80"/>
    </row>
    <row r="9" spans="1:53">
      <c r="A9" s="14" t="s">
        <v>50</v>
      </c>
      <c r="B9" s="105" t="s">
        <v>112</v>
      </c>
      <c r="C9" s="98"/>
      <c r="D9" s="99"/>
      <c r="E9" s="79"/>
      <c r="F9" s="80"/>
      <c r="G9" s="79"/>
      <c r="H9" s="80"/>
      <c r="I9" s="79"/>
      <c r="J9" s="80"/>
      <c r="K9" s="79"/>
      <c r="L9" s="80"/>
      <c r="M9" s="79"/>
      <c r="N9" s="80"/>
      <c r="O9" s="79"/>
      <c r="P9" s="80"/>
      <c r="Q9" s="79"/>
      <c r="R9" s="80"/>
      <c r="S9" s="79"/>
      <c r="T9" s="80"/>
      <c r="U9" s="79"/>
      <c r="V9" s="80"/>
      <c r="W9" s="79"/>
      <c r="X9" s="80"/>
      <c r="Y9" s="79"/>
      <c r="Z9" s="80"/>
      <c r="AA9" s="79"/>
      <c r="AB9" s="80"/>
    </row>
    <row r="10" spans="1:53">
      <c r="A10" s="14" t="s">
        <v>49</v>
      </c>
      <c r="B10" s="105" t="s">
        <v>112</v>
      </c>
      <c r="C10" s="98"/>
      <c r="D10" s="99"/>
      <c r="E10" s="79"/>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105" t="s">
        <v>193</v>
      </c>
      <c r="C11" s="98">
        <v>2.3148148148148147E-5</v>
      </c>
      <c r="D11" s="99"/>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105" t="s">
        <v>196</v>
      </c>
      <c r="C12" s="98"/>
      <c r="D12" s="99">
        <v>3.4722222222222222E-5</v>
      </c>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105" t="s">
        <v>197</v>
      </c>
      <c r="C13" s="98"/>
      <c r="D13" s="99">
        <v>9.2592592592592588E-5</v>
      </c>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105" t="s">
        <v>198</v>
      </c>
      <c r="C14" s="98">
        <v>3.4722222222222222E-5</v>
      </c>
      <c r="D14" s="99">
        <v>2.3148148148148147E-5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105" t="s">
        <v>193</v>
      </c>
      <c r="C15" s="98">
        <v>3.4722222222222222E-5</v>
      </c>
      <c r="D15" s="99">
        <v>1.1574074074074073E-5</v>
      </c>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105" t="s">
        <v>112</v>
      </c>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105" t="s">
        <v>112</v>
      </c>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105" t="s">
        <v>112</v>
      </c>
      <c r="C18" s="98"/>
      <c r="D18" s="99">
        <v>1.1574074074074073E-5</v>
      </c>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105" t="s">
        <v>199</v>
      </c>
      <c r="C19" s="98">
        <v>2.3148148148148147E-5</v>
      </c>
      <c r="D19" s="99">
        <v>4.6296296296296294E-5</v>
      </c>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105" t="s">
        <v>200</v>
      </c>
      <c r="C20" s="98"/>
      <c r="D20" s="99">
        <v>2.3148148148148147E-5</v>
      </c>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105" t="s">
        <v>128</v>
      </c>
      <c r="C21" s="98"/>
      <c r="D21" s="99">
        <v>8.1018518518518516E-5</v>
      </c>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204</v>
      </c>
      <c r="C29" s="63">
        <f>SUBTOTAL(109,Taulukko1567810111214162124[SIJA:2.])</f>
        <v>3.1250000000000001E-4</v>
      </c>
      <c r="D29" s="64">
        <f>SUBTOTAL(109,Taulukko1567810111214162124[ERO: 0:08])</f>
        <v>4.1666666666666664E-4</v>
      </c>
      <c r="E29" s="82">
        <f>SUM(E3:E28)</f>
        <v>0</v>
      </c>
      <c r="F29" s="83">
        <f>SUM(F3:F28)</f>
        <v>0</v>
      </c>
      <c r="G29" s="84">
        <f>SUM(G3:G28)</f>
        <v>0</v>
      </c>
      <c r="H29" s="83">
        <f t="shared" ref="H29:AB29" si="0">SUM(H3:H28)</f>
        <v>0</v>
      </c>
      <c r="I29" s="84">
        <f t="shared" si="0"/>
        <v>0</v>
      </c>
      <c r="J29" s="83">
        <f t="shared" si="0"/>
        <v>0</v>
      </c>
      <c r="K29" s="84">
        <f t="shared" si="0"/>
        <v>0</v>
      </c>
      <c r="L29" s="83">
        <f t="shared" si="0"/>
        <v>0</v>
      </c>
      <c r="M29" s="84">
        <f t="shared" si="0"/>
        <v>0</v>
      </c>
      <c r="N29" s="83">
        <f t="shared" si="0"/>
        <v>0</v>
      </c>
      <c r="O29" s="84">
        <f t="shared" si="0"/>
        <v>0</v>
      </c>
      <c r="P29" s="83">
        <f t="shared" si="0"/>
        <v>0</v>
      </c>
      <c r="Q29" s="84">
        <f t="shared" si="0"/>
        <v>0</v>
      </c>
      <c r="R29" s="83">
        <f t="shared" si="0"/>
        <v>0</v>
      </c>
      <c r="S29" s="84">
        <f t="shared" si="0"/>
        <v>0</v>
      </c>
      <c r="T29" s="83">
        <f t="shared" si="0"/>
        <v>0</v>
      </c>
      <c r="U29" s="84">
        <f t="shared" si="0"/>
        <v>0</v>
      </c>
      <c r="V29" s="83">
        <f t="shared" si="0"/>
        <v>0</v>
      </c>
      <c r="W29" s="84">
        <f t="shared" si="0"/>
        <v>0</v>
      </c>
      <c r="X29" s="83">
        <f t="shared" si="0"/>
        <v>0</v>
      </c>
      <c r="Y29" s="84">
        <f t="shared" si="0"/>
        <v>0</v>
      </c>
      <c r="Z29" s="83">
        <f t="shared" si="0"/>
        <v>0</v>
      </c>
      <c r="AA29" s="84">
        <f t="shared" si="0"/>
        <v>0</v>
      </c>
      <c r="AB29" s="83">
        <f t="shared" si="0"/>
        <v>0</v>
      </c>
      <c r="AC29" s="85">
        <f>SUM(E29:AB29)</f>
        <v>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19.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 sqref="B1"/>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187</v>
      </c>
      <c r="B1" s="117" t="s">
        <v>190</v>
      </c>
      <c r="C1" s="11" t="s">
        <v>188</v>
      </c>
      <c r="D1" s="13" t="s">
        <v>189</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30.75" thickTop="1">
      <c r="A3" s="14" t="s">
        <v>56</v>
      </c>
      <c r="B3" s="68" t="s">
        <v>207</v>
      </c>
      <c r="C3" s="98"/>
      <c r="D3" s="99">
        <v>2.5462962962962961E-4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8" t="s">
        <v>208</v>
      </c>
      <c r="C4" s="98"/>
      <c r="D4" s="99">
        <v>1.5046296296296297E-4</v>
      </c>
      <c r="E4" s="79"/>
      <c r="F4" s="80"/>
      <c r="G4" s="79"/>
      <c r="H4" s="80"/>
      <c r="I4" s="79"/>
      <c r="J4" s="80"/>
      <c r="K4" s="79">
        <v>1</v>
      </c>
      <c r="L4" s="80"/>
      <c r="M4" s="79"/>
      <c r="N4" s="80"/>
      <c r="O4" s="79"/>
      <c r="P4" s="80"/>
      <c r="Q4" s="79"/>
      <c r="R4" s="80"/>
      <c r="S4" s="79"/>
      <c r="T4" s="80"/>
      <c r="U4" s="79"/>
      <c r="V4" s="80"/>
      <c r="W4" s="79"/>
      <c r="X4" s="80"/>
      <c r="Y4" s="79"/>
      <c r="Z4" s="80"/>
      <c r="AA4" s="79"/>
      <c r="AB4" s="80"/>
    </row>
    <row r="5" spans="1:53" ht="30">
      <c r="A5" s="14" t="s">
        <v>54</v>
      </c>
      <c r="B5" s="68" t="s">
        <v>217</v>
      </c>
      <c r="C5" s="98">
        <v>9.8379629629629642E-4</v>
      </c>
      <c r="D5" s="99">
        <v>1.1226851851851851E-3</v>
      </c>
      <c r="E5" s="77"/>
      <c r="F5" s="78"/>
      <c r="G5" s="77"/>
      <c r="H5" s="78"/>
      <c r="I5" s="77"/>
      <c r="J5" s="78"/>
      <c r="K5" s="77"/>
      <c r="L5" s="78"/>
      <c r="M5" s="77"/>
      <c r="N5" s="78"/>
      <c r="O5" s="77"/>
      <c r="P5" s="78"/>
      <c r="Q5" s="77"/>
      <c r="R5" s="78"/>
      <c r="S5" s="77"/>
      <c r="T5" s="78"/>
      <c r="U5" s="77"/>
      <c r="V5" s="78"/>
      <c r="W5" s="77"/>
      <c r="X5" s="78"/>
      <c r="Y5" s="77"/>
      <c r="Z5" s="78"/>
      <c r="AA5" s="77"/>
      <c r="AB5" s="78">
        <v>1</v>
      </c>
    </row>
    <row r="6" spans="1:53" ht="30">
      <c r="A6" s="14" t="s">
        <v>53</v>
      </c>
      <c r="B6" s="68" t="s">
        <v>209</v>
      </c>
      <c r="C6" s="98"/>
      <c r="D6" s="99"/>
      <c r="E6" s="79"/>
      <c r="F6" s="80"/>
      <c r="G6" s="79"/>
      <c r="H6" s="80"/>
      <c r="I6" s="79"/>
      <c r="J6" s="80"/>
      <c r="K6" s="79"/>
      <c r="L6" s="80"/>
      <c r="M6" s="79"/>
      <c r="N6" s="80"/>
      <c r="O6" s="79"/>
      <c r="P6" s="80"/>
      <c r="Q6" s="79"/>
      <c r="R6" s="80"/>
      <c r="S6" s="79"/>
      <c r="T6" s="80"/>
      <c r="U6" s="79">
        <v>1</v>
      </c>
      <c r="V6" s="80"/>
      <c r="W6" s="79"/>
      <c r="X6" s="80"/>
      <c r="Y6" s="79"/>
      <c r="Z6" s="80"/>
      <c r="AA6" s="79"/>
      <c r="AB6" s="80"/>
    </row>
    <row r="7" spans="1:53">
      <c r="A7" s="14" t="s">
        <v>52</v>
      </c>
      <c r="B7" s="68" t="s">
        <v>210</v>
      </c>
      <c r="C7" s="98"/>
      <c r="D7" s="99">
        <v>5.7870370370370366E-5</v>
      </c>
      <c r="E7" s="79"/>
      <c r="F7" s="80"/>
      <c r="G7" s="79"/>
      <c r="H7" s="80"/>
      <c r="I7" s="79"/>
      <c r="J7" s="80"/>
      <c r="K7" s="79">
        <v>1</v>
      </c>
      <c r="L7" s="80"/>
      <c r="M7" s="79"/>
      <c r="N7" s="80"/>
      <c r="O7" s="79"/>
      <c r="P7" s="80"/>
      <c r="Q7" s="79"/>
      <c r="R7" s="80"/>
      <c r="S7" s="79"/>
      <c r="T7" s="80"/>
      <c r="U7" s="79"/>
      <c r="V7" s="80"/>
      <c r="W7" s="79"/>
      <c r="X7" s="80"/>
      <c r="Y7" s="79"/>
      <c r="Z7" s="80"/>
      <c r="AA7" s="79"/>
      <c r="AB7" s="80"/>
    </row>
    <row r="8" spans="1:53">
      <c r="A8" s="14" t="s">
        <v>51</v>
      </c>
      <c r="B8" s="102" t="s">
        <v>112</v>
      </c>
      <c r="C8" s="98"/>
      <c r="D8" s="99"/>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03" t="s">
        <v>112</v>
      </c>
      <c r="C9" s="98"/>
      <c r="D9" s="99">
        <v>1.273148148148148E-4</v>
      </c>
      <c r="E9" s="79"/>
      <c r="F9" s="80"/>
      <c r="G9" s="79"/>
      <c r="H9" s="80"/>
      <c r="I9" s="79"/>
      <c r="J9" s="80"/>
      <c r="K9" s="79">
        <v>1</v>
      </c>
      <c r="L9" s="80"/>
      <c r="M9" s="79"/>
      <c r="N9" s="80"/>
      <c r="O9" s="79"/>
      <c r="P9" s="80"/>
      <c r="Q9" s="79"/>
      <c r="R9" s="80"/>
      <c r="S9" s="79"/>
      <c r="T9" s="80"/>
      <c r="U9" s="79"/>
      <c r="V9" s="80"/>
      <c r="W9" s="79"/>
      <c r="X9" s="80"/>
      <c r="Y9" s="79"/>
      <c r="Z9" s="80"/>
      <c r="AA9" s="79"/>
      <c r="AB9" s="80"/>
    </row>
    <row r="10" spans="1:53">
      <c r="A10" s="14" t="s">
        <v>49</v>
      </c>
      <c r="B10" s="68" t="s">
        <v>112</v>
      </c>
      <c r="C10" s="98"/>
      <c r="D10" s="99">
        <v>1.1574074074074073E-5</v>
      </c>
      <c r="E10" s="79"/>
      <c r="F10" s="80"/>
      <c r="G10" s="79"/>
      <c r="H10" s="80"/>
      <c r="I10" s="79"/>
      <c r="J10" s="80"/>
      <c r="K10" s="79">
        <v>1</v>
      </c>
      <c r="L10" s="80"/>
      <c r="M10" s="79"/>
      <c r="N10" s="80"/>
      <c r="O10" s="79"/>
      <c r="P10" s="80"/>
      <c r="Q10" s="79"/>
      <c r="R10" s="80"/>
      <c r="S10" s="79"/>
      <c r="T10" s="80"/>
      <c r="U10" s="79"/>
      <c r="V10" s="80"/>
      <c r="W10" s="79"/>
      <c r="X10" s="80"/>
      <c r="Y10" s="79"/>
      <c r="Z10" s="80"/>
      <c r="AA10" s="79"/>
      <c r="AB10" s="80"/>
    </row>
    <row r="11" spans="1:53" ht="60">
      <c r="A11" s="14" t="s">
        <v>48</v>
      </c>
      <c r="B11" s="68" t="s">
        <v>211</v>
      </c>
      <c r="C11" s="98"/>
      <c r="D11" s="99">
        <v>1.7361111111111112E-4</v>
      </c>
      <c r="E11" s="79"/>
      <c r="F11" s="80"/>
      <c r="G11" s="79">
        <v>1</v>
      </c>
      <c r="H11" s="80"/>
      <c r="I11" s="79"/>
      <c r="J11" s="80"/>
      <c r="K11" s="79"/>
      <c r="L11" s="80"/>
      <c r="M11" s="79"/>
      <c r="N11" s="80"/>
      <c r="O11" s="79"/>
      <c r="P11" s="80"/>
      <c r="Q11" s="79"/>
      <c r="R11" s="80"/>
      <c r="S11" s="79"/>
      <c r="T11" s="80"/>
      <c r="U11" s="79"/>
      <c r="V11" s="80"/>
      <c r="W11" s="79"/>
      <c r="X11" s="80"/>
      <c r="Y11" s="79"/>
      <c r="Z11" s="80"/>
      <c r="AA11" s="79"/>
      <c r="AB11" s="80"/>
    </row>
    <row r="12" spans="1:53" ht="45">
      <c r="A12" s="14" t="s">
        <v>47</v>
      </c>
      <c r="B12" s="69" t="s">
        <v>218</v>
      </c>
      <c r="C12" s="98">
        <v>2.0833333333333333E-3</v>
      </c>
      <c r="D12" s="99">
        <v>2.0833333333333333E-3</v>
      </c>
      <c r="E12" s="79"/>
      <c r="F12" s="80"/>
      <c r="G12" s="79"/>
      <c r="H12" s="80"/>
      <c r="I12" s="79"/>
      <c r="J12" s="80"/>
      <c r="K12" s="79"/>
      <c r="L12" s="80"/>
      <c r="M12" s="79"/>
      <c r="N12" s="80"/>
      <c r="O12" s="79"/>
      <c r="P12" s="80"/>
      <c r="Q12" s="79"/>
      <c r="R12" s="80"/>
      <c r="S12" s="79"/>
      <c r="T12" s="80"/>
      <c r="U12" s="79"/>
      <c r="V12" s="80"/>
      <c r="W12" s="79"/>
      <c r="X12" s="80">
        <v>1</v>
      </c>
      <c r="Y12" s="79"/>
      <c r="Z12" s="80"/>
      <c r="AA12" s="79"/>
      <c r="AB12" s="80"/>
    </row>
    <row r="13" spans="1:53">
      <c r="A13" s="14" t="s">
        <v>46</v>
      </c>
      <c r="B13" s="68" t="s">
        <v>212</v>
      </c>
      <c r="C13" s="98"/>
      <c r="D13" s="99">
        <v>1.8518518518518518E-4</v>
      </c>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ht="45">
      <c r="A14" s="14" t="s">
        <v>45</v>
      </c>
      <c r="B14" s="68" t="s">
        <v>213</v>
      </c>
      <c r="C14" s="98"/>
      <c r="D14" s="99">
        <v>5.2083333333333333E-4</v>
      </c>
      <c r="E14" s="79"/>
      <c r="F14" s="80"/>
      <c r="G14" s="79">
        <v>1</v>
      </c>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8" t="s">
        <v>214</v>
      </c>
      <c r="C15" s="98"/>
      <c r="D15" s="99">
        <v>6.9444444444444444E-5</v>
      </c>
      <c r="E15" s="79"/>
      <c r="F15" s="80"/>
      <c r="G15" s="79"/>
      <c r="H15" s="80"/>
      <c r="I15" s="79"/>
      <c r="J15" s="80"/>
      <c r="K15" s="79">
        <v>1</v>
      </c>
      <c r="L15" s="80"/>
      <c r="M15" s="79"/>
      <c r="N15" s="80"/>
      <c r="O15" s="79"/>
      <c r="P15" s="80"/>
      <c r="Q15" s="79"/>
      <c r="R15" s="80"/>
      <c r="S15" s="79"/>
      <c r="T15" s="80"/>
      <c r="U15" s="79"/>
      <c r="V15" s="80"/>
      <c r="W15" s="79"/>
      <c r="X15" s="80"/>
      <c r="Y15" s="79"/>
      <c r="Z15" s="80"/>
      <c r="AA15" s="79"/>
      <c r="AB15" s="80"/>
    </row>
    <row r="16" spans="1:53">
      <c r="A16" s="14" t="s">
        <v>43</v>
      </c>
      <c r="B16" s="68" t="s">
        <v>112</v>
      </c>
      <c r="C16" s="98"/>
      <c r="D16" s="99">
        <v>4.6296296296296294E-5</v>
      </c>
      <c r="E16" s="79"/>
      <c r="F16" s="80"/>
      <c r="G16" s="79"/>
      <c r="H16" s="80"/>
      <c r="I16" s="79"/>
      <c r="J16" s="80"/>
      <c r="K16" s="79">
        <v>1</v>
      </c>
      <c r="L16" s="80"/>
      <c r="M16" s="79"/>
      <c r="N16" s="80"/>
      <c r="O16" s="79"/>
      <c r="P16" s="80"/>
      <c r="Q16" s="79"/>
      <c r="R16" s="80"/>
      <c r="S16" s="79"/>
      <c r="T16" s="80"/>
      <c r="U16" s="79"/>
      <c r="V16" s="80"/>
      <c r="W16" s="79"/>
      <c r="X16" s="80"/>
      <c r="Y16" s="79"/>
      <c r="Z16" s="80"/>
      <c r="AA16" s="79"/>
      <c r="AB16" s="80"/>
    </row>
    <row r="17" spans="1:37">
      <c r="A17" s="14" t="s">
        <v>42</v>
      </c>
      <c r="B17" s="68" t="s">
        <v>112</v>
      </c>
      <c r="C17" s="98"/>
      <c r="D17" s="99">
        <v>5.7870370370370366E-5</v>
      </c>
      <c r="E17" s="79">
        <v>1</v>
      </c>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t="s">
        <v>215</v>
      </c>
      <c r="C18" s="98"/>
      <c r="D18" s="99">
        <v>4.6296296296296294E-5</v>
      </c>
      <c r="E18" s="79"/>
      <c r="F18" s="80"/>
      <c r="G18" s="79"/>
      <c r="H18" s="80"/>
      <c r="I18" s="79"/>
      <c r="J18" s="80"/>
      <c r="K18" s="79"/>
      <c r="L18" s="80"/>
      <c r="M18" s="79"/>
      <c r="N18" s="80"/>
      <c r="O18" s="79"/>
      <c r="P18" s="80"/>
      <c r="Q18" s="79">
        <v>1</v>
      </c>
      <c r="R18" s="80"/>
      <c r="S18" s="79"/>
      <c r="T18" s="80"/>
      <c r="U18" s="79"/>
      <c r="V18" s="80"/>
      <c r="W18" s="79"/>
      <c r="X18" s="80"/>
      <c r="Y18" s="79"/>
      <c r="Z18" s="80"/>
      <c r="AA18" s="79"/>
      <c r="AB18" s="80"/>
    </row>
    <row r="19" spans="1:37">
      <c r="A19" s="14" t="s">
        <v>40</v>
      </c>
      <c r="B19" s="68" t="s">
        <v>216</v>
      </c>
      <c r="C19" s="98"/>
      <c r="D19" s="99">
        <v>1.8518518518518518E-4</v>
      </c>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customHeight="1" thickTop="1" thickBot="1">
      <c r="A29" s="17" t="s">
        <v>36</v>
      </c>
      <c r="B29" s="132" t="s">
        <v>191</v>
      </c>
      <c r="C29" s="63">
        <f>SUBTOTAL(109,Taulukko15678101113151922[SIJA: 6])</f>
        <v>3.0671296296296297E-3</v>
      </c>
      <c r="D29" s="64">
        <f>SUBTOTAL(109,Taulukko15678101113151922[ERO: 3:59])</f>
        <v>5.0925925925925913E-3</v>
      </c>
      <c r="E29" s="82">
        <f>SUM(E3:E28)</f>
        <v>1</v>
      </c>
      <c r="F29" s="83">
        <f>SUM(F3:F28)</f>
        <v>0</v>
      </c>
      <c r="G29" s="84">
        <f>SUM(G3:G28)</f>
        <v>2</v>
      </c>
      <c r="H29" s="83">
        <f t="shared" ref="H29:AB29" si="0">SUM(H3:H28)</f>
        <v>0</v>
      </c>
      <c r="I29" s="84">
        <f t="shared" si="0"/>
        <v>0</v>
      </c>
      <c r="J29" s="83">
        <f t="shared" si="0"/>
        <v>0</v>
      </c>
      <c r="K29" s="84">
        <f t="shared" si="0"/>
        <v>7</v>
      </c>
      <c r="L29" s="83">
        <f t="shared" si="0"/>
        <v>0</v>
      </c>
      <c r="M29" s="84">
        <f t="shared" si="0"/>
        <v>0</v>
      </c>
      <c r="N29" s="83">
        <f t="shared" si="0"/>
        <v>0</v>
      </c>
      <c r="O29" s="84">
        <f t="shared" si="0"/>
        <v>0</v>
      </c>
      <c r="P29" s="83">
        <f t="shared" si="0"/>
        <v>0</v>
      </c>
      <c r="Q29" s="84">
        <f t="shared" si="0"/>
        <v>1</v>
      </c>
      <c r="R29" s="83">
        <f t="shared" si="0"/>
        <v>0</v>
      </c>
      <c r="S29" s="84">
        <f t="shared" si="0"/>
        <v>1</v>
      </c>
      <c r="T29" s="83">
        <f t="shared" si="0"/>
        <v>0</v>
      </c>
      <c r="U29" s="84">
        <f t="shared" si="0"/>
        <v>2</v>
      </c>
      <c r="V29" s="83">
        <f t="shared" si="0"/>
        <v>0</v>
      </c>
      <c r="W29" s="84">
        <f t="shared" si="0"/>
        <v>0</v>
      </c>
      <c r="X29" s="83">
        <f t="shared" si="0"/>
        <v>1</v>
      </c>
      <c r="Y29" s="84">
        <f t="shared" si="0"/>
        <v>0</v>
      </c>
      <c r="Z29" s="83">
        <f t="shared" si="0"/>
        <v>0</v>
      </c>
      <c r="AA29" s="84">
        <f t="shared" si="0"/>
        <v>0</v>
      </c>
      <c r="AB29" s="83">
        <f t="shared" si="0"/>
        <v>1</v>
      </c>
      <c r="AC29" s="85">
        <f>SUM(E29:AB29)</f>
        <v>16</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B31" s="133"/>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1"/>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xml><?xml version="1.0" encoding="utf-8"?>
<worksheet xmlns="http://schemas.openxmlformats.org/spreadsheetml/2006/main" xmlns:r="http://schemas.openxmlformats.org/officeDocument/2006/relationships">
  <sheetPr>
    <tabColor rgb="FF00B0F0"/>
  </sheetPr>
  <dimension ref="A1:G35"/>
  <sheetViews>
    <sheetView workbookViewId="0">
      <selection activeCell="E22" sqref="E22"/>
    </sheetView>
  </sheetViews>
  <sheetFormatPr defaultRowHeight="15"/>
  <cols>
    <col min="1" max="1" width="20.140625" style="49" customWidth="1"/>
    <col min="2" max="2" width="10.28515625" customWidth="1"/>
    <col min="3" max="3" width="10.7109375" customWidth="1"/>
    <col min="5" max="5" width="11" customWidth="1"/>
    <col min="16" max="16" width="33.7109375" customWidth="1"/>
  </cols>
  <sheetData>
    <row r="1" spans="1:7" s="47" customFormat="1" ht="22.5" customHeight="1" thickBot="1">
      <c r="A1" s="48" t="s">
        <v>73</v>
      </c>
      <c r="B1" s="47" t="s">
        <v>33</v>
      </c>
      <c r="C1" s="47" t="s">
        <v>74</v>
      </c>
    </row>
    <row r="2" spans="1:7" ht="15.75" thickTop="1">
      <c r="A2" s="49" t="s">
        <v>91</v>
      </c>
      <c r="B2">
        <f>SUM(Jukola!E29+'krv 1pv'!E29+'krv 2pv'!E29+'krv 3pv'!E29+'krv 4pv'!E29+'sm sprintti karsinta'!E29+'sm sprintti finaali'!E29+'sm erikoispitkä'!E29+prismarastit!E29+siljarastit!E29+Finnspring!E29+ankkurirastit!E29+'em katsastus sprintti'!E29+'em katsastus keski'!E29+'em katsastus pitkä'!E29+'SM keski final'!E29+'KLL viesti'!E29+'SM pitkä kar'!E29+'kisa1 (7)'!E29+NUJU!E29+yhteenveto!E14+KLL!E29+Ungi!E29+'AM-viesti'!E29+'SM pitkä final'!E29+'SM keski kar'!E29+'SM viesti'!E29)</f>
        <v>38</v>
      </c>
      <c r="C2" s="62">
        <f>B2/(B2+B3)</f>
        <v>0.92682926829268297</v>
      </c>
    </row>
    <row r="3" spans="1:7">
      <c r="A3" s="50" t="s">
        <v>92</v>
      </c>
      <c r="B3" s="6">
        <f>SUM(Jukola!F29+'krv 1pv'!F29+'krv 2pv'!F29+'krv 3pv'!F29+'krv 4pv'!F29+'sm sprintti karsinta'!F29+'sm sprintti finaali'!F29+'sm erikoispitkä'!F29+prismarastit!F29+siljarastit!F29+Finnspring!F29+ankkurirastit!F29+'em katsastus sprintti'!F29+'em katsastus keski'!F29+'em katsastus pitkä'!F29+'SM keski final'!F29+'KLL viesti'!F29+'SM pitkä kar'!F29+'kisa1 (7)'!F29+NUJU!F29+Ungi!F29+'AM-viesti'!F29+'SM pitkä final'!F29+'SM keski kar'!F29+'SM viesti'!F29+KLL!F29)</f>
        <v>3</v>
      </c>
      <c r="C3" s="60">
        <f>(B2+B3)/F8</f>
        <v>0.13804713804713806</v>
      </c>
      <c r="D3" s="6"/>
      <c r="E3" s="6"/>
      <c r="F3" s="6"/>
      <c r="G3" s="6"/>
    </row>
    <row r="4" spans="1:7" s="6" customFormat="1">
      <c r="A4" s="49" t="s">
        <v>31</v>
      </c>
      <c r="B4">
        <f>SUM(Jukola!G29+Ungi!G29+'AM-viesti'!G29+'SM pitkä final'!G29+'SM keski kar'!G29+'SM viesti'!G29+KLL!G29+'krv 1pv'!G29+'krv 2pv'!G29+'krv 3pv'!G29+'krv 4pv'!G29+'sm sprintti karsinta'!G29+'sm sprintti finaali'!G29+'sm erikoispitkä'!G29+prismarastit!G29+prismarastit!G29+siljarastit!G29+Finnspring!G29+ankkurirastit!G29+'em katsastus sprintti'!G29+'em katsastus keski'!G29+'em katsastus pitkä'!G29+'SM keski final'!G29+'KLL viesti'!G29+'SM pitkä kar'!G29+'kisa1 (7)'!G29+NUJU!G29)</f>
        <v>11</v>
      </c>
      <c r="C4" s="62">
        <f>B4/(B4+B5)</f>
        <v>0.57894736842105265</v>
      </c>
      <c r="D4" t="s">
        <v>487</v>
      </c>
      <c r="E4"/>
      <c r="F4"/>
      <c r="G4"/>
    </row>
    <row r="5" spans="1:7">
      <c r="A5" s="50" t="s">
        <v>32</v>
      </c>
      <c r="B5" s="6">
        <f>SUM(Jukola!H29+Ungi!H29+'AM-viesti'!H29+'SM pitkä final'!H29+'SM keski kar'!H29+'SM viesti'!H29+KLL!H29+'krv 1pv'!H29+'krv 2pv'!H29+'krv 3pv'!H29+'krv 4pv'!H29+'sm sprintti karsinta'!H29+'sm sprintti finaali'!H29+'sm erikoispitkä'!H29+prismarastit!H29+siljarastit!H29+Finnspring!H29+ankkurirastit!H29+'em katsastus sprintti'!H29+'em katsastus keski'!H29+'em katsastus pitkä'!H29+'SM keski final'!H29+'KLL viesti'!H29+'SM pitkä kar'!H29+'kisa1 (7)'!H29+NUJU!H29)</f>
        <v>8</v>
      </c>
      <c r="C5" s="60">
        <f>(B4+B5)/F8</f>
        <v>6.3973063973063973E-2</v>
      </c>
      <c r="D5" s="6"/>
      <c r="E5" s="6"/>
      <c r="F5" s="6"/>
      <c r="G5" s="6"/>
    </row>
    <row r="6" spans="1:7" s="6" customFormat="1">
      <c r="A6" s="49" t="s">
        <v>75</v>
      </c>
      <c r="B6" s="61">
        <f>SUM(Jukola!I29+Ungi!I29+'AM-viesti'!I29+'SM pitkä final'!I29+'SM keski kar'!I29+'SM viesti'!I29+KLL!I29+'krv 1pv'!I29+'krv 2pv'!I29+'krv 3pv'!I29+'krv 4pv'!I29+'sm sprintti karsinta'!I29+'sm sprintti finaali'!I29+'sm erikoispitkä'!I29+prismarastit!I29+siljarastit!I29+Finnspring!I29+ankkurirastit!I29+'em katsastus sprintti'!I29+'em katsastus keski'!I29+'em katsastus pitkä'!I29+'SM keski final'!I29+'KLL viesti'!I29+'SM pitkä kar'!I29+'kisa1 (7)'!I29+NUJU!I29)</f>
        <v>1</v>
      </c>
      <c r="C6" s="62">
        <f>B6/(B6+B7)</f>
        <v>1</v>
      </c>
      <c r="D6"/>
      <c r="E6"/>
      <c r="F6"/>
      <c r="G6"/>
    </row>
    <row r="7" spans="1:7" ht="15.75" thickBot="1">
      <c r="A7" s="50" t="s">
        <v>76</v>
      </c>
      <c r="B7" s="6">
        <f>SUM(Jukola!J29+Ungi!J29+'AM-viesti'!J29+'SM pitkä final'!J29+'SM keski kar'!J29+'SM viesti'!J29+KLL!J29+'krv 1pv'!J29+'krv 2pv'!J29+'krv 3pv'!J29+'krv 4pv'!J29+'sm sprintti karsinta'!J29+'sm sprintti finaali'!J29+'sm erikoispitkä'!J29+prismarastit!J29+siljarastit!J29+Finnspring!J29+ankkurirastit!J29+'em katsastus sprintti'!J29+'em katsastus keski'!J29+'em katsastus pitkä'!J29+'SM keski final'!J29+'KLL viesti'!J29+'SM pitkä kar'!J29+'kisa1 (7)'!J29+NUJU!J29)</f>
        <v>0</v>
      </c>
      <c r="C7" s="60">
        <f>(B6+B7)/F8</f>
        <v>3.3670033670033669E-3</v>
      </c>
      <c r="D7" s="16"/>
      <c r="E7" s="16"/>
      <c r="F7" s="16"/>
      <c r="G7" s="6"/>
    </row>
    <row r="8" spans="1:7" s="6" customFormat="1" ht="15.75" thickTop="1">
      <c r="A8" s="49" t="s">
        <v>77</v>
      </c>
      <c r="B8" s="61">
        <f>SUM(Jukola!K29+Ungi!K29+'AM-viesti'!K29+'SM pitkä final'!K29+'SM keski kar'!K29+'SM viesti'!K29+KLL!K29+'krv 1pv'!K29+'krv 2pv'!K29+'krv 3pv'!K29+'krv 4pv'!K29+'sm sprintti karsinta'!K29+'sm sprintti finaali'!K29+'sm erikoispitkä'!K29+prismarastit!K29+siljarastit!K29+Finnspring!K29+ankkurirastit!K29+'em katsastus sprintti'!K29+'em katsastus keski'!K29+'em katsastus pitkä'!K29+'SM keski final'!K29+'KLL viesti'!K29+'SM pitkä kar'!K29+'kisa1 (7)'!K29+NUJU!K29)</f>
        <v>41</v>
      </c>
      <c r="C8" s="62">
        <f t="shared" ref="C8" si="0">B8/(B8+B9)</f>
        <v>0.78846153846153844</v>
      </c>
      <c r="D8" s="6" t="s">
        <v>487</v>
      </c>
      <c r="E8" s="51" t="s">
        <v>16</v>
      </c>
      <c r="F8" s="52">
        <f>SUM(B2:B35)</f>
        <v>297</v>
      </c>
      <c r="G8" s="53"/>
    </row>
    <row r="9" spans="1:7">
      <c r="A9" s="50" t="s">
        <v>78</v>
      </c>
      <c r="B9" s="6">
        <f>SUM(Jukola!L29+Ungi!L29+'AM-viesti'!L29+'SM pitkä final'!L29+'SM keski kar'!L29+'SM viesti'!L29+KLL!L29+'krv 1pv'!L29+'krv 2pv'!L29+'krv 3pv'!L29+'krv 4pv'!L29+'sm sprintti karsinta'!L29+'sm sprintti finaali'!L29+'sm erikoispitkä'!L29+prismarastit!L29+siljarastit!L29+Finnspring!L29+ankkurirastit!L29+'em katsastus sprintti'!L29+'em katsastus keski'!L29+'em katsastus pitkä'!L29+'SM keski final'!L29+'KLL viesti'!L29+'SM pitkä kar'!L29+Q11+NUJU!L29)</f>
        <v>11</v>
      </c>
      <c r="C9" s="60">
        <f>(B8+B9)/F8</f>
        <v>0.17508417508417509</v>
      </c>
      <c r="E9" s="54" t="s">
        <v>34</v>
      </c>
      <c r="F9" s="55">
        <f>SUM(B2,B4,B6,B8,B10,B12,B14,B16,B18,B20,B22,B24,B26,B28,B30,B32,B34)</f>
        <v>233</v>
      </c>
      <c r="G9" s="56">
        <f>F9/F8</f>
        <v>0.78451178451178449</v>
      </c>
    </row>
    <row r="10" spans="1:7" ht="15.75" thickBot="1">
      <c r="A10" s="49" t="s">
        <v>79</v>
      </c>
      <c r="B10" s="61">
        <f>SUM(Jukola!M29+Ungi!M29+'AM-viesti'!M29+'SM pitkä final'!M29+'SM keski kar'!M29+'SM viesti'!M29+KLL!M29+'krv 1pv'!M29+'krv 2pv'!M29+'krv 3pv'!M29+'krv 4pv'!M29+'sm sprintti karsinta'!M29+'sm sprintti finaali'!M29+'sm erikoispitkä'!M29+prismarastit!M29+siljarastit!M29+Finnspring!M29+ankkurirastit!M29+'em katsastus sprintti'!M29+'em katsastus keski'!M29+'em katsastus pitkä'!M29+'SM keski final'!M29+'KLL viesti'!M29+'SM pitkä kar'!M29+'kisa1 (7)'!M29+NUJU!M29)</f>
        <v>9</v>
      </c>
      <c r="C10" s="62">
        <f t="shared" ref="C10" si="1">B10/(B10+B11)</f>
        <v>0.9</v>
      </c>
      <c r="E10" s="57" t="s">
        <v>35</v>
      </c>
      <c r="F10" s="58">
        <f>SUM(B3,B5,B7,B9,B11,B13,B15,B17,B19,B21,B23,B25,B27,B29,B31,B33,B35)</f>
        <v>64</v>
      </c>
      <c r="G10" s="59">
        <f>F10/F8</f>
        <v>0.21548821548821548</v>
      </c>
    </row>
    <row r="11" spans="1:7" ht="15.75" thickTop="1">
      <c r="A11" s="50" t="s">
        <v>80</v>
      </c>
      <c r="B11" s="6">
        <f>SUM(Jukola!N29+Ungi!N29+'AM-viesti'!N29+'SM pitkä final'!N29+'SM keski kar'!N29+'SM viesti'!N29+KLL!N29+'krv 1pv'!N29+'krv 2pv'!N29+'krv 3pv'!N29+'krv 4pv'!N29+'sm sprintti karsinta'!N29+'sm sprintti finaali'!N29+'sm erikoispitkä'!N29+prismarastit!N29+siljarastit!N29+Finnspring!N29+ankkurirastit!N29+'em katsastus sprintti'!N29+'em katsastus keski'!N29+'em katsastus pitkä'!N29+'SM keski final'!N29+'KLL viesti'!N29+'SM pitkä kar'!N29+'kisa1 (7)'!N29+NUJU!N29)</f>
        <v>1</v>
      </c>
      <c r="C11" s="60">
        <f>(B10+B11)/F8</f>
        <v>3.3670033670033669E-2</v>
      </c>
      <c r="D11" s="6"/>
      <c r="E11" s="6"/>
      <c r="F11" s="6"/>
    </row>
    <row r="12" spans="1:7">
      <c r="A12" s="49" t="s">
        <v>81</v>
      </c>
      <c r="B12" s="61">
        <f>SUM(Jukola!O29+Ungi!O29+'AM-viesti'!O29+'SM pitkä final'!O29+'SM keski kar'!O29+'SM viesti'!O29+KLL!O29+'krv 1pv'!O29+'krv 2pv'!O29+'krv 3pv'!O29+'krv 4pv'!O29+'sm sprintti karsinta'!O29+'sm sprintti finaali'!O29+'sm erikoispitkä'!O29+prismarastit!O29+siljarastit!O29+Finnspring!O29+ankkurirastit!O29+'em katsastus sprintti'!O29+'em katsastus keski'!O29+'em katsastus pitkä'!O29+'SM keski final'!O29+'KLL viesti'!O29+'SM pitkä kar'!O29+'kisa1 (7)'!O29+NUJU!O29)</f>
        <v>32</v>
      </c>
      <c r="C12" s="62">
        <f t="shared" ref="C12" si="2">B12/(B12+B13)</f>
        <v>0.78048780487804881</v>
      </c>
      <c r="D12" t="s">
        <v>487</v>
      </c>
    </row>
    <row r="13" spans="1:7">
      <c r="A13" s="50" t="s">
        <v>82</v>
      </c>
      <c r="B13" s="6">
        <f>SUM(Jukola!P29+Ungi!P29+'AM-viesti'!P29+'SM pitkä final'!P29+'SM keski kar'!P29+'SM viesti'!P29+KLL!P29+'krv 1pv'!P29+'krv 2pv'!P29+'krv 3pv'!P29+'krv 4pv'!P29+'sm sprintti karsinta'!P29+'sm sprintti finaali'!P29+'sm erikoispitkä'!P29+prismarastit!P29+siljarastit!P29+Finnspring!P29+ankkurirastit!P29+'em katsastus sprintti'!P29+'em katsastus keski'!P29+'em katsastus pitkä'!P29+'SM keski final'!P29+'KLL viesti'!P29+'SM pitkä kar'!P29+'kisa1 (7)'!P29+NUJU!P29)</f>
        <v>9</v>
      </c>
      <c r="C13" s="60">
        <f>(B12+B13)/F8</f>
        <v>0.13804713804713806</v>
      </c>
      <c r="D13" s="6"/>
      <c r="E13" s="6"/>
      <c r="F13" s="6"/>
    </row>
    <row r="14" spans="1:7">
      <c r="A14" s="49" t="s">
        <v>83</v>
      </c>
      <c r="B14">
        <f>SUM(Jukola!Q29+Ungi!Q29+'AM-viesti'!Q29+'SM pitkä final'!Q29+'SM keski kar'!Q29+'SM viesti'!Q29+KLL!Q29+'krv 1pv'!Q29+'krv 2pv'!Q29+'krv 3pv'!Q29+'krv 4pv'!Q29+'sm sprintti karsinta'!Q29+'sm sprintti finaali'!Q29+'sm erikoispitkä'!Q29+prismarastit!Q29+siljarastit!Q29+Finnspring!Q29+ankkurirastit!Q29+'em katsastus sprintti'!Q29+'em katsastus keski'!Q29+'em katsastus pitkä'!Q29+'SM keski final'!Q29+'KLL viesti'!Q29+'SM pitkä kar'!Q29+'kisa1 (7)'!Q29+NUJU!Q29)</f>
        <v>21</v>
      </c>
      <c r="C14" s="62">
        <f t="shared" ref="C14" si="3">B14/(B14+B15)</f>
        <v>0.91304347826086951</v>
      </c>
    </row>
    <row r="15" spans="1:7">
      <c r="A15" s="50" t="s">
        <v>84</v>
      </c>
      <c r="B15" s="6">
        <f>SUM(Jukola!R29+Ungi!R29+'AM-viesti'!R29+'SM pitkä final'!R29+'SM keski kar'!R29+'SM viesti'!R29+KLL!R29+'krv 1pv'!R29+'krv 2pv'!R29+'krv 3pv'!R29+'krv 4pv'!R29+'sm sprintti karsinta'!R29+'sm sprintti finaali'!R29+'sm erikoispitkä'!R29+prismarastit!R29+siljarastit!R29+Finnspring!R29+ankkurirastit!R29+'em katsastus sprintti'!R29+'em katsastus keski'!R29+'em katsastus pitkä'!R29+'SM keski final'!R29+'KLL viesti'!R29+'SM pitkä kar'!R29+'kisa1 (7)'!R29+NUJU!R29)</f>
        <v>2</v>
      </c>
      <c r="C15" s="60">
        <f>(B14+B15)/F8</f>
        <v>7.7441077441077436E-2</v>
      </c>
      <c r="D15" s="6"/>
      <c r="E15" s="6"/>
      <c r="F15" s="6"/>
    </row>
    <row r="16" spans="1:7">
      <c r="A16" s="49" t="s">
        <v>85</v>
      </c>
      <c r="B16">
        <f>SUM(Jukola!S29+Ungi!S29+'AM-viesti'!S29+'SM pitkä final'!S29+'SM keski kar'!S29+'SM viesti'!S29+KLL!S29+'krv 1pv'!S29+'krv 2pv'!S29+'krv 3pv'!S29+'krv 4pv'!S29+'sm sprintti karsinta'!S29+'sm sprintti finaali'!S29+'sm erikoispitkä'!S29+prismarastit!S29+siljarastit!S29+Finnspring!S29+ankkurirastit!S29+'em katsastus sprintti'!S29+'em katsastus keski'!S29+'em katsastus pitkä'!S29+'SM keski final'!S29+'KLL viesti'!S29+'SM pitkä kar'!S29+'kisa1 (7)'!S29+NUJU!S29)</f>
        <v>18</v>
      </c>
      <c r="C16" s="62">
        <f t="shared" ref="C16" si="4">B16/(B16+B17)</f>
        <v>0.81818181818181823</v>
      </c>
    </row>
    <row r="17" spans="1:6">
      <c r="A17" s="50" t="s">
        <v>86</v>
      </c>
      <c r="B17" s="6">
        <f>SUM(Jukola!T29+Ungi!T29+'AM-viesti'!T29+'SM pitkä final'!T29+'SM keski kar'!T29+'SM viesti'!T29+KLL!T29+'krv 1pv'!T29+'krv 2pv'!T29+'krv 3pv'!T29+'krv 4pv'!T29+'sm sprintti karsinta'!T29+'sm sprintti finaali'!T29+'sm erikoispitkä'!T29+prismarastit!T29+siljarastit!T29+Finnspring!T29+ankkurirastit!T29+'em katsastus sprintti'!T29+'em katsastus keski'!T29+'em katsastus pitkä'!T29+'SM keski final'!T29+'KLL viesti'!T29)+'SM pitkä kar'!T29+'kisa1 (7)'!T29+NUJU!T29</f>
        <v>4</v>
      </c>
      <c r="C17" s="60">
        <f>(B16+B17)/F8</f>
        <v>7.407407407407407E-2</v>
      </c>
      <c r="D17" s="6"/>
      <c r="E17" s="6"/>
      <c r="F17" s="6"/>
    </row>
    <row r="18" spans="1:6">
      <c r="A18" s="49" t="s">
        <v>87</v>
      </c>
      <c r="B18">
        <f>SUM(Jukola!U29+Ungi!U29+'AM-viesti'!U29+'SM pitkä final'!U29+'SM keski kar'!U29+'SM viesti'!U29+KLL!U29+'krv 1pv'!U29+'krv 2pv'!U29+'krv 3pv'!U29+'krv 4pv'!U29+'sm sprintti karsinta'!U29+'sm sprintti finaali'!U29+'sm erikoispitkä'!U29+prismarastit!U29+siljarastit!U29+Finnspring!U29+ankkurirastit!U29+'em katsastus sprintti'!U29+'em katsastus keski'!U29+'em katsastus pitkä'!U29+'SM keski final'!U29+'KLL viesti'!U29+'SM pitkä kar'!U29+'kisa1 (7)'!U29+NUJU!U29)</f>
        <v>54</v>
      </c>
      <c r="C18" s="62">
        <f t="shared" ref="C18" si="5">B18/(B18+B19)</f>
        <v>0.78260869565217395</v>
      </c>
    </row>
    <row r="19" spans="1:6">
      <c r="A19" s="50" t="s">
        <v>88</v>
      </c>
      <c r="B19" s="6">
        <f>SUM(Jukola!V29+Ungi!V29+'AM-viesti'!V29+'SM pitkä final'!V29+'SM keski kar'!V29+'SM viesti'!V29+KLL!V29+'krv 1pv'!V29+'krv 2pv'!V29+'krv 3pv'!V29+'krv 4pv'!V29+'sm sprintti karsinta'!V29+'sm sprintti finaali'!V29+'sm erikoispitkä'!V29+prismarastit!V29+siljarastit!V29+Finnspring!V29+ankkurirastit!V29+'em katsastus sprintti'!V29+'em katsastus keski'!V29+'em katsastus pitkä'!V29+'SM keski final'!V29+'KLL viesti'!V29+'SM pitkä kar'!V29+'kisa1 (7)'!V29+NUJU!V29)</f>
        <v>15</v>
      </c>
      <c r="C19" s="60">
        <f>(B18+B19)/F8</f>
        <v>0.23232323232323232</v>
      </c>
      <c r="D19" s="6"/>
      <c r="E19" s="6"/>
      <c r="F19" s="6"/>
    </row>
    <row r="20" spans="1:6">
      <c r="A20" s="49" t="s">
        <v>89</v>
      </c>
      <c r="B20">
        <f>SUM(Jukola!W29+Ungi!W29+'AM-viesti'!W29+'SM pitkä final'!W29+'SM keski kar'!W29+'SM viesti'!W29+KLL!W29+'krv 1pv'!W29+'krv 2pv'!W29+'krv 3pv'!W29+'krv 4pv'!W29+'sm sprintti karsinta'!W29+'sm sprintti finaali'!W29+'sm erikoispitkä'!W29+prismarastit!W29+siljarastit!W29+Finnspring!W29+ankkurirastit!W29+'em katsastus sprintti'!W29+'em katsastus keski'!W29+'em katsastus pitkä'!W29+'SM keski final'!W29+'KLL viesti'!W29+'SM pitkä kar'!W29+'kisa1 (7)'!W29+NUJU!W29)</f>
        <v>5</v>
      </c>
      <c r="C20" s="62">
        <f t="shared" ref="C20" si="6">B20/(B20+B21)</f>
        <v>0.45454545454545453</v>
      </c>
      <c r="D20" t="s">
        <v>487</v>
      </c>
    </row>
    <row r="21" spans="1:6">
      <c r="A21" s="50" t="s">
        <v>90</v>
      </c>
      <c r="B21" s="6">
        <f>SUM(Jukola!X29+Ungi!X29+'AM-viesti'!X29+'SM pitkä final'!X29+'SM keski kar'!X29+'SM viesti'!X29+KLL!X29+'krv 1pv'!X29+'krv 2pv'!X29+'krv 3pv'!X29+'krv 4pv'!X29+'sm sprintti karsinta'!X29+'sm sprintti finaali'!X29+'sm erikoispitkä'!X29+prismarastit!X29+siljarastit!X29+Finnspring!X29+ankkurirastit!X29+'em katsastus sprintti'!X29+'em katsastus keski'!X29+'em katsastus pitkä'!X29+'SM keski final'!X29+'KLL viesti'!X29+'SM pitkä kar'!X29+'kisa1 (7)'!X29+NUJU!X29)</f>
        <v>6</v>
      </c>
      <c r="C21" s="60">
        <f>(B20+B21)/F8</f>
        <v>3.7037037037037035E-2</v>
      </c>
      <c r="D21" s="6"/>
      <c r="E21" s="6"/>
      <c r="F21" s="6"/>
    </row>
    <row r="22" spans="1:6">
      <c r="A22" s="49" t="s">
        <v>93</v>
      </c>
      <c r="B22">
        <f>SUM(Jukola!Y29+Ungi!Y29+'AM-viesti'!Y29+'SM pitkä final'!Y29+'SM keski kar'!Y29+'SM viesti'!Y29+KLL!Y29+'krv 1pv'!Y29+'krv 2pv'!Y29+'krv 3pv'!Y29+'krv 4pv'!Y29+'sm sprintti karsinta'!Y29+'sm sprintti finaali'!Y29+'sm erikoispitkä'!Y29+prismarastit!Y29+siljarastit!Y29+Finnspring!Y29+ankkurirastit!Y29+'em katsastus sprintti'!Y29+'em katsastus keski'!Y29+'em katsastus pitkä'!Y29+'SM keski final'!Y29+'KLL viesti'!Y29+'SM pitkä kar'!Y29+'kisa1 (7)'!Y29+NUJU!Y29)</f>
        <v>2</v>
      </c>
      <c r="C22" s="62">
        <f t="shared" ref="C22" si="7">B22/(B22+B23)</f>
        <v>0.4</v>
      </c>
      <c r="D22" t="s">
        <v>487</v>
      </c>
    </row>
    <row r="23" spans="1:6">
      <c r="A23" s="50" t="s">
        <v>94</v>
      </c>
      <c r="B23" s="6">
        <f>SUM(Jukola!Z29+Ungi!Z29+'AM-viesti'!Z29+'SM pitkä final'!Z29+'SM keski kar'!Z29+'SM viesti'!Z29+KLL!Z29+'krv 1pv'!Z29+'krv 2pv'!Z29+'krv 3pv'!Z29+'krv 4pv'!Z29+'sm sprintti karsinta'!Z29+'sm sprintti finaali'!Z29+'sm erikoispitkä'!Z29+prismarastit!Z29+siljarastit!Z29+Finnspring!Z29+ankkurirastit!Z29+'em katsastus sprintti'!Z29+'em katsastus keski'!Z29+'em katsastus pitkä'!Z29+'SM keski final'!Z29+'KLL viesti'!Z29+'SM pitkä kar'!Z29+'kisa1 (7)'!Z29+NUJU!Z29)</f>
        <v>3</v>
      </c>
      <c r="C23" s="60">
        <f>(B22+B23)/F8</f>
        <v>1.6835016835016835E-2</v>
      </c>
      <c r="D23" s="6"/>
      <c r="E23" s="6"/>
      <c r="F23" s="6"/>
    </row>
    <row r="24" spans="1:6">
      <c r="A24" s="49" t="s">
        <v>95</v>
      </c>
      <c r="B24">
        <f>SUM(Jukola!AA29+Ungi!AA29+'AM-viesti'!AA29+'SM pitkä final'!AA29+'SM keski kar'!AA29+'SM viesti'!AA29+KLL!AA29+'krv 1pv'!AA29+'krv 2pv'!AA29+'krv 3pv'!AA29+'krv 4pv'!AA29+'sm sprintti karsinta'!AA29+'sm sprintti finaali'!AA29+'sm erikoispitkä'!AA29+prismarastit!AA29+siljarastit!AA29+Finnspring!AA29+ankkurirastit!AA29+'em katsastus sprintti'!AA29+'em katsastus keski'!AA29+'em katsastus pitkä'!AA29+'SM keski final'!AA29+'KLL viesti'!AA29+'SM pitkä kar'!AA29+'kisa1 (7)'!AA29+NUJU!AA29)</f>
        <v>1</v>
      </c>
      <c r="C24" s="62">
        <f t="shared" ref="C24" si="8">B24/(B24+B25)</f>
        <v>0.33333333333333331</v>
      </c>
    </row>
    <row r="25" spans="1:6">
      <c r="A25" s="50" t="s">
        <v>96</v>
      </c>
      <c r="B25" s="6">
        <f>SUM(Jukola!AB29+Ungi!AB29+'AM-viesti'!AB29+'SM pitkä final'!AB29+'SM keski kar'!AB29+'SM viesti'!AB29+KLL!AB29+'krv 1pv'!AB29+'krv 2pv'!AB29+'krv 3pv'!AB29+'krv 4pv'!AB29+'sm sprintti karsinta'!AB29+'sm sprintti finaali'!AB29+'sm erikoispitkä'!AB29+prismarastit!AB29+siljarastit!AB29+Finnspring!AB29+ankkurirastit!AB29+'em katsastus sprintti'!AB29+'em katsastus keski'!AB29+'em katsastus pitkä'!AB29+'SM keski final'!AB29+'KLL viesti'!AB29+'SM pitkä kar'!AB29+'kisa1 (7)'!AB29+NUJU!AB29)</f>
        <v>2</v>
      </c>
      <c r="C25" s="60">
        <f>(B24+B25)/F8</f>
        <v>1.0101010101010102E-2</v>
      </c>
      <c r="D25" s="6"/>
      <c r="E25" s="6"/>
      <c r="F25" s="6"/>
    </row>
    <row r="26" spans="1:6">
      <c r="A26" s="91"/>
      <c r="B26" s="92"/>
      <c r="C26" s="93"/>
      <c r="D26" s="92"/>
      <c r="E26" s="92"/>
      <c r="F26" s="92"/>
    </row>
    <row r="27" spans="1:6">
      <c r="A27" s="94"/>
      <c r="B27" s="95"/>
      <c r="C27" s="96"/>
      <c r="D27" s="95"/>
      <c r="E27" s="95"/>
      <c r="F27" s="95"/>
    </row>
    <row r="28" spans="1:6">
      <c r="A28" s="91"/>
      <c r="B28" s="92"/>
      <c r="C28" s="93"/>
      <c r="D28" s="92"/>
      <c r="E28" s="92"/>
      <c r="F28" s="92"/>
    </row>
    <row r="29" spans="1:6">
      <c r="A29" s="94"/>
      <c r="B29" s="95"/>
      <c r="C29" s="96"/>
      <c r="D29" s="95"/>
      <c r="E29" s="95"/>
      <c r="F29" s="95"/>
    </row>
    <row r="30" spans="1:6">
      <c r="A30" s="91"/>
      <c r="B30" s="92"/>
      <c r="C30" s="93"/>
      <c r="D30" s="92"/>
      <c r="E30" s="92"/>
      <c r="F30" s="92"/>
    </row>
    <row r="31" spans="1:6">
      <c r="A31" s="94"/>
      <c r="B31" s="95"/>
      <c r="C31" s="96"/>
      <c r="D31" s="95"/>
      <c r="E31" s="95"/>
      <c r="F31" s="95"/>
    </row>
    <row r="32" spans="1:6">
      <c r="A32" s="91"/>
      <c r="B32" s="92"/>
      <c r="C32" s="93"/>
      <c r="D32" s="92"/>
      <c r="E32" s="92"/>
      <c r="F32" s="92"/>
    </row>
    <row r="33" spans="1:6">
      <c r="A33" s="94"/>
      <c r="B33" s="95"/>
      <c r="C33" s="96"/>
      <c r="D33" s="95"/>
      <c r="E33" s="95"/>
      <c r="F33" s="95"/>
    </row>
    <row r="34" spans="1:6">
      <c r="A34" s="91"/>
      <c r="B34" s="92"/>
      <c r="C34" s="93"/>
      <c r="D34" s="92"/>
      <c r="E34" s="92"/>
      <c r="F34" s="92"/>
    </row>
    <row r="35" spans="1:6">
      <c r="A35" s="94"/>
      <c r="B35" s="95"/>
      <c r="C35" s="96"/>
      <c r="D35" s="95"/>
      <c r="E35" s="95"/>
      <c r="F35" s="95"/>
    </row>
  </sheetData>
  <conditionalFormatting sqref="C2 C24 C22 C4 C8 C10 C12 C14 C16 C18 C20 C26 C28 C30 C32 C34 C6">
    <cfRule type="colorScale" priority="3">
      <colorScale>
        <cfvo type="min" val="0"/>
        <cfvo type="percentile" val="50"/>
        <cfvo type="max" val="0"/>
        <color rgb="FFF8696B"/>
        <color rgb="FFFFEB84"/>
        <color rgb="FF63BE7B"/>
      </colorScale>
    </cfRule>
  </conditionalFormatting>
  <conditionalFormatting sqref="C25 C23 C3 C5 C7 C9 C11 C13 C15 C17 C19 C21 C27 C29 C31 C33 C35">
    <cfRule type="iconSet" priority="1">
      <iconSet iconSet="5Rating">
        <cfvo type="percent" val="0"/>
        <cfvo type="percent" val="20"/>
        <cfvo type="percent" val="40"/>
        <cfvo type="percent" val="60"/>
        <cfvo type="percent" val="80"/>
      </iconSet>
    </cfRule>
  </conditionalFormatting>
  <pageMargins left="0.7" right="0.7" top="0.75" bottom="0.75" header="0.3" footer="0.3"/>
  <pageSetup paperSize="0" orientation="portrait" horizontalDpi="0" verticalDpi="0" copies="0"/>
  <ignoredErrors>
    <ignoredError sqref="C16" evalError="1"/>
  </ignoredErrors>
  <drawing r:id="rId1"/>
</worksheet>
</file>

<file path=xl/worksheets/sheet20.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 sqref="B1"/>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226</v>
      </c>
      <c r="B1" s="97" t="s">
        <v>206</v>
      </c>
      <c r="C1" s="11" t="s">
        <v>153</v>
      </c>
      <c r="D1" s="13" t="s">
        <v>227</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05" t="s">
        <v>219</v>
      </c>
      <c r="C3" s="98"/>
      <c r="D3" s="99"/>
      <c r="E3" s="77"/>
      <c r="F3" s="78"/>
      <c r="G3" s="77"/>
      <c r="H3" s="78"/>
      <c r="I3" s="77"/>
      <c r="J3" s="78"/>
      <c r="K3" s="77"/>
      <c r="L3" s="78"/>
      <c r="M3" s="77"/>
      <c r="N3" s="78"/>
      <c r="O3" s="77"/>
      <c r="P3" s="78"/>
      <c r="Q3" s="77"/>
      <c r="R3" s="78"/>
      <c r="S3" s="77"/>
      <c r="T3" s="78"/>
      <c r="U3" s="77"/>
      <c r="V3" s="78"/>
      <c r="W3" s="77"/>
      <c r="X3" s="78"/>
      <c r="Y3" s="77"/>
      <c r="Z3" s="78"/>
      <c r="AA3" s="77"/>
      <c r="AB3" s="78"/>
    </row>
    <row r="4" spans="1:53">
      <c r="A4" s="15" t="s">
        <v>55</v>
      </c>
      <c r="B4" s="105" t="s">
        <v>220</v>
      </c>
      <c r="C4" s="98">
        <v>2.3148148148148147E-5</v>
      </c>
      <c r="D4" s="99"/>
      <c r="E4" s="79"/>
      <c r="F4" s="80"/>
      <c r="G4" s="79"/>
      <c r="H4" s="80"/>
      <c r="I4" s="79"/>
      <c r="J4" s="80"/>
      <c r="K4" s="79"/>
      <c r="L4" s="80"/>
      <c r="M4" s="79"/>
      <c r="N4" s="80"/>
      <c r="O4" s="79"/>
      <c r="P4" s="80"/>
      <c r="Q4" s="79"/>
      <c r="R4" s="80"/>
      <c r="S4" s="79"/>
      <c r="T4" s="80"/>
      <c r="U4" s="79"/>
      <c r="V4" s="80"/>
      <c r="W4" s="79"/>
      <c r="X4" s="80"/>
      <c r="Y4" s="79"/>
      <c r="Z4" s="80"/>
      <c r="AA4" s="79"/>
      <c r="AB4" s="80"/>
    </row>
    <row r="5" spans="1:53">
      <c r="A5" s="14" t="s">
        <v>54</v>
      </c>
      <c r="B5" s="105" t="s">
        <v>112</v>
      </c>
      <c r="C5" s="98"/>
      <c r="D5" s="99">
        <v>2.3148148148148147E-5</v>
      </c>
      <c r="E5" s="77"/>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105" t="s">
        <v>112</v>
      </c>
      <c r="C6" s="98"/>
      <c r="D6" s="99">
        <v>1.1574074074074073E-5</v>
      </c>
      <c r="E6" s="79"/>
      <c r="F6" s="80"/>
      <c r="G6" s="79"/>
      <c r="H6" s="80"/>
      <c r="I6" s="79"/>
      <c r="J6" s="80"/>
      <c r="K6" s="79"/>
      <c r="L6" s="80"/>
      <c r="M6" s="79"/>
      <c r="N6" s="80"/>
      <c r="O6" s="79"/>
      <c r="P6" s="80"/>
      <c r="Q6" s="79"/>
      <c r="R6" s="80"/>
      <c r="S6" s="79"/>
      <c r="T6" s="80"/>
      <c r="U6" s="79"/>
      <c r="V6" s="80"/>
      <c r="W6" s="79"/>
      <c r="X6" s="80"/>
      <c r="Y6" s="79"/>
      <c r="Z6" s="80"/>
      <c r="AA6" s="79"/>
      <c r="AB6" s="80"/>
    </row>
    <row r="7" spans="1:53">
      <c r="A7" s="14" t="s">
        <v>52</v>
      </c>
      <c r="B7" s="105" t="s">
        <v>221</v>
      </c>
      <c r="C7" s="98"/>
      <c r="D7" s="99">
        <v>2.3148148148148147E-5</v>
      </c>
      <c r="E7" s="79"/>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105" t="s">
        <v>112</v>
      </c>
      <c r="C8" s="98"/>
      <c r="D8" s="99"/>
      <c r="E8" s="79"/>
      <c r="F8" s="80"/>
      <c r="G8" s="79"/>
      <c r="H8" s="80"/>
      <c r="I8" s="79"/>
      <c r="J8" s="80"/>
      <c r="K8" s="79"/>
      <c r="L8" s="80"/>
      <c r="M8" s="79"/>
      <c r="N8" s="80"/>
      <c r="O8" s="79"/>
      <c r="P8" s="80"/>
      <c r="Q8" s="79"/>
      <c r="R8" s="80"/>
      <c r="S8" s="79"/>
      <c r="T8" s="80"/>
      <c r="U8" s="79"/>
      <c r="V8" s="80"/>
      <c r="W8" s="79"/>
      <c r="X8" s="80"/>
      <c r="Y8" s="79"/>
      <c r="Z8" s="80"/>
      <c r="AA8" s="79"/>
      <c r="AB8" s="80"/>
    </row>
    <row r="9" spans="1:53">
      <c r="A9" s="14" t="s">
        <v>50</v>
      </c>
      <c r="B9" s="105" t="s">
        <v>222</v>
      </c>
      <c r="C9" s="98">
        <v>8.1018518518518516E-5</v>
      </c>
      <c r="D9" s="99">
        <v>5.7870370370370366E-5</v>
      </c>
      <c r="E9" s="79"/>
      <c r="F9" s="80"/>
      <c r="G9" s="79"/>
      <c r="H9" s="80"/>
      <c r="I9" s="79"/>
      <c r="J9" s="80"/>
      <c r="K9" s="79"/>
      <c r="L9" s="80"/>
      <c r="M9" s="79"/>
      <c r="N9" s="80"/>
      <c r="O9" s="79"/>
      <c r="P9" s="80"/>
      <c r="Q9" s="79"/>
      <c r="R9" s="80"/>
      <c r="S9" s="79"/>
      <c r="T9" s="80"/>
      <c r="U9" s="79"/>
      <c r="V9" s="80"/>
      <c r="W9" s="79"/>
      <c r="X9" s="80"/>
      <c r="Y9" s="79"/>
      <c r="Z9" s="80"/>
      <c r="AA9" s="79"/>
      <c r="AB9" s="80"/>
    </row>
    <row r="10" spans="1:53">
      <c r="A10" s="14" t="s">
        <v>49</v>
      </c>
      <c r="B10" s="105" t="s">
        <v>112</v>
      </c>
      <c r="C10" s="98"/>
      <c r="D10" s="99"/>
      <c r="E10" s="79"/>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105" t="s">
        <v>112</v>
      </c>
      <c r="C11" s="98"/>
      <c r="D11" s="99">
        <v>4.6296296296296294E-5</v>
      </c>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105" t="s">
        <v>112</v>
      </c>
      <c r="C12" s="98"/>
      <c r="D12" s="99"/>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105" t="s">
        <v>112</v>
      </c>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105" t="s">
        <v>112</v>
      </c>
      <c r="C14" s="98"/>
      <c r="D14" s="99">
        <v>1.1574074074074073E-5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105" t="s">
        <v>112</v>
      </c>
      <c r="C15" s="98"/>
      <c r="D15" s="99">
        <v>5.7870370370370366E-5</v>
      </c>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105" t="s">
        <v>112</v>
      </c>
      <c r="C16" s="98"/>
      <c r="D16" s="99">
        <v>3.4722222222222222E-5</v>
      </c>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105" t="s">
        <v>112</v>
      </c>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105" t="s">
        <v>223</v>
      </c>
      <c r="C18" s="98">
        <v>2.3148148148148147E-5</v>
      </c>
      <c r="D18" s="99">
        <v>1.1574074074074073E-5</v>
      </c>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105" t="s">
        <v>224</v>
      </c>
      <c r="C19" s="98">
        <v>1.1574074074074073E-4</v>
      </c>
      <c r="D19" s="99">
        <v>1.0416666666666667E-4</v>
      </c>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105" t="s">
        <v>225</v>
      </c>
      <c r="C20" s="98"/>
      <c r="D20" s="99">
        <v>8.1018518518518516E-5</v>
      </c>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105" t="s">
        <v>128</v>
      </c>
      <c r="C21" s="98"/>
      <c r="D21" s="99">
        <v>2.3148148148148147E-5</v>
      </c>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228</v>
      </c>
      <c r="C29" s="63">
        <f>SUBTOTAL(109,Taulukko1567810111214172023[SIJA: 2.])</f>
        <v>2.4305555555555555E-4</v>
      </c>
      <c r="D29" s="64">
        <f>SUBTOTAL(109,Taulukko1567810111214172023[ERO: 10''''])</f>
        <v>4.8611111111111115E-4</v>
      </c>
      <c r="E29" s="82">
        <f>SUM(E3:E28)</f>
        <v>0</v>
      </c>
      <c r="F29" s="83">
        <f>SUM(F3:F28)</f>
        <v>0</v>
      </c>
      <c r="G29" s="84">
        <f>SUM(G3:G28)</f>
        <v>0</v>
      </c>
      <c r="H29" s="83">
        <f t="shared" ref="H29:AB29" si="0">SUM(H3:H28)</f>
        <v>0</v>
      </c>
      <c r="I29" s="84">
        <f t="shared" si="0"/>
        <v>0</v>
      </c>
      <c r="J29" s="83">
        <f t="shared" si="0"/>
        <v>0</v>
      </c>
      <c r="K29" s="84">
        <f t="shared" si="0"/>
        <v>0</v>
      </c>
      <c r="L29" s="83">
        <f t="shared" si="0"/>
        <v>0</v>
      </c>
      <c r="M29" s="84">
        <f t="shared" si="0"/>
        <v>0</v>
      </c>
      <c r="N29" s="83">
        <f t="shared" si="0"/>
        <v>0</v>
      </c>
      <c r="O29" s="84">
        <f t="shared" si="0"/>
        <v>0</v>
      </c>
      <c r="P29" s="83">
        <f t="shared" si="0"/>
        <v>0</v>
      </c>
      <c r="Q29" s="84">
        <f t="shared" si="0"/>
        <v>0</v>
      </c>
      <c r="R29" s="83">
        <f t="shared" si="0"/>
        <v>0</v>
      </c>
      <c r="S29" s="84">
        <f t="shared" si="0"/>
        <v>0</v>
      </c>
      <c r="T29" s="83">
        <f t="shared" si="0"/>
        <v>0</v>
      </c>
      <c r="U29" s="84">
        <f t="shared" si="0"/>
        <v>0</v>
      </c>
      <c r="V29" s="83">
        <f t="shared" si="0"/>
        <v>0</v>
      </c>
      <c r="W29" s="84">
        <f t="shared" si="0"/>
        <v>0</v>
      </c>
      <c r="X29" s="83">
        <f t="shared" si="0"/>
        <v>0</v>
      </c>
      <c r="Y29" s="84">
        <f t="shared" si="0"/>
        <v>0</v>
      </c>
      <c r="Z29" s="83">
        <f t="shared" si="0"/>
        <v>0</v>
      </c>
      <c r="AA29" s="84">
        <f t="shared" si="0"/>
        <v>0</v>
      </c>
      <c r="AB29" s="83">
        <f t="shared" si="0"/>
        <v>0</v>
      </c>
      <c r="AC29" s="85">
        <f>SUM(E29:AB29)</f>
        <v>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1.xml><?xml version="1.0" encoding="utf-8"?>
<worksheet xmlns="http://schemas.openxmlformats.org/spreadsheetml/2006/main" xmlns:r="http://schemas.openxmlformats.org/officeDocument/2006/relationships">
  <sheetPr>
    <tabColor theme="0"/>
  </sheetPr>
  <dimension ref="A1:BA144"/>
  <sheetViews>
    <sheetView topLeftCell="A10" zoomScaleNormal="100" workbookViewId="0">
      <selection activeCell="X14" sqref="X14"/>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251</v>
      </c>
      <c r="B1" s="97" t="s">
        <v>230</v>
      </c>
      <c r="C1" s="11" t="s">
        <v>252</v>
      </c>
      <c r="D1" s="13" t="s">
        <v>253</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05" t="s">
        <v>232</v>
      </c>
      <c r="C3" s="98">
        <v>8.1018518518518516E-5</v>
      </c>
      <c r="D3" s="99">
        <v>4.6296296296296294E-5</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105" t="s">
        <v>233</v>
      </c>
      <c r="C4" s="98"/>
      <c r="D4" s="99">
        <v>2.7777777777777778E-4</v>
      </c>
      <c r="E4" s="79"/>
      <c r="F4" s="80"/>
      <c r="G4" s="79"/>
      <c r="H4" s="80"/>
      <c r="I4" s="79"/>
      <c r="J4" s="80"/>
      <c r="K4" s="79">
        <v>1</v>
      </c>
      <c r="L4" s="80"/>
      <c r="M4" s="79"/>
      <c r="N4" s="80"/>
      <c r="O4" s="79"/>
      <c r="P4" s="80"/>
      <c r="Q4" s="79"/>
      <c r="R4" s="80"/>
      <c r="S4" s="79"/>
      <c r="T4" s="80"/>
      <c r="U4" s="79"/>
      <c r="V4" s="80"/>
      <c r="W4" s="79"/>
      <c r="X4" s="80"/>
      <c r="Y4" s="79"/>
      <c r="Z4" s="80"/>
      <c r="AA4" s="79"/>
      <c r="AB4" s="80"/>
    </row>
    <row r="5" spans="1:53">
      <c r="A5" s="14" t="s">
        <v>54</v>
      </c>
      <c r="B5" s="105" t="s">
        <v>234</v>
      </c>
      <c r="C5" s="98"/>
      <c r="D5" s="99"/>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105" t="s">
        <v>235</v>
      </c>
      <c r="C6" s="98"/>
      <c r="D6" s="99" t="s">
        <v>254</v>
      </c>
      <c r="E6" s="79"/>
      <c r="F6" s="80"/>
      <c r="G6" s="79"/>
      <c r="H6" s="80"/>
      <c r="I6" s="79"/>
      <c r="J6" s="80"/>
      <c r="K6" s="79"/>
      <c r="L6" s="80"/>
      <c r="M6" s="79"/>
      <c r="N6" s="80"/>
      <c r="O6" s="79">
        <v>1</v>
      </c>
      <c r="P6" s="80"/>
      <c r="Q6" s="79"/>
      <c r="R6" s="80"/>
      <c r="S6" s="79"/>
      <c r="T6" s="80"/>
      <c r="U6" s="79"/>
      <c r="V6" s="80"/>
      <c r="W6" s="79"/>
      <c r="X6" s="80"/>
      <c r="Y6" s="79"/>
      <c r="Z6" s="80"/>
      <c r="AA6" s="79"/>
      <c r="AB6" s="80"/>
    </row>
    <row r="7" spans="1:53">
      <c r="A7" s="14" t="s">
        <v>52</v>
      </c>
      <c r="B7" s="105" t="s">
        <v>236</v>
      </c>
      <c r="C7" s="98"/>
      <c r="D7" s="99" t="s">
        <v>255</v>
      </c>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105" t="s">
        <v>237</v>
      </c>
      <c r="C8" s="98">
        <v>1.7361111111111112E-4</v>
      </c>
      <c r="D8" s="99" t="s">
        <v>255</v>
      </c>
      <c r="E8" s="79"/>
      <c r="F8" s="80"/>
      <c r="G8" s="79"/>
      <c r="H8" s="80"/>
      <c r="I8" s="79"/>
      <c r="J8" s="80"/>
      <c r="K8" s="79"/>
      <c r="L8" s="80">
        <v>1</v>
      </c>
      <c r="M8" s="79"/>
      <c r="N8" s="80"/>
      <c r="O8" s="79"/>
      <c r="P8" s="80"/>
      <c r="Q8" s="79"/>
      <c r="R8" s="80"/>
      <c r="S8" s="79"/>
      <c r="T8" s="80"/>
      <c r="U8" s="79"/>
      <c r="V8" s="80"/>
      <c r="W8" s="79"/>
      <c r="X8" s="80"/>
      <c r="Y8" s="79"/>
      <c r="Z8" s="80"/>
      <c r="AA8" s="79"/>
      <c r="AB8" s="80"/>
    </row>
    <row r="9" spans="1:53">
      <c r="A9" s="14" t="s">
        <v>50</v>
      </c>
      <c r="B9" s="105" t="s">
        <v>112</v>
      </c>
      <c r="C9" s="98"/>
      <c r="D9" s="99" t="s">
        <v>255</v>
      </c>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105" t="s">
        <v>112</v>
      </c>
      <c r="C10" s="98"/>
      <c r="D10" s="99" t="s">
        <v>255</v>
      </c>
      <c r="E10" s="79"/>
      <c r="F10" s="80"/>
      <c r="G10" s="79"/>
      <c r="H10" s="80"/>
      <c r="I10" s="79"/>
      <c r="J10" s="80"/>
      <c r="K10" s="79"/>
      <c r="L10" s="80"/>
      <c r="M10" s="79"/>
      <c r="N10" s="80"/>
      <c r="O10" s="79"/>
      <c r="P10" s="80"/>
      <c r="Q10" s="79"/>
      <c r="R10" s="80"/>
      <c r="S10" s="79"/>
      <c r="T10" s="80"/>
      <c r="U10" s="79">
        <v>1</v>
      </c>
      <c r="V10" s="80"/>
      <c r="W10" s="79"/>
      <c r="X10" s="80"/>
      <c r="Y10" s="79"/>
      <c r="Z10" s="80"/>
      <c r="AA10" s="79"/>
      <c r="AB10" s="80"/>
    </row>
    <row r="11" spans="1:53" ht="45">
      <c r="A11" s="14" t="s">
        <v>48</v>
      </c>
      <c r="B11" s="108" t="s">
        <v>238</v>
      </c>
      <c r="C11" s="98">
        <v>1.5046296296296294E-3</v>
      </c>
      <c r="D11" s="99">
        <v>9.7222222222222209E-4</v>
      </c>
      <c r="E11" s="79"/>
      <c r="F11" s="80"/>
      <c r="G11" s="79"/>
      <c r="H11" s="80">
        <v>1</v>
      </c>
      <c r="I11" s="79"/>
      <c r="J11" s="80"/>
      <c r="K11" s="79"/>
      <c r="L11" s="80"/>
      <c r="M11" s="79"/>
      <c r="N11" s="80"/>
      <c r="O11" s="79"/>
      <c r="P11" s="80"/>
      <c r="Q11" s="79"/>
      <c r="R11" s="80"/>
      <c r="S11" s="79"/>
      <c r="T11" s="80"/>
      <c r="U11" s="79"/>
      <c r="V11" s="80"/>
      <c r="W11" s="79"/>
      <c r="X11" s="80"/>
      <c r="Y11" s="79"/>
      <c r="Z11" s="80"/>
      <c r="AA11" s="79"/>
      <c r="AB11" s="80"/>
    </row>
    <row r="12" spans="1:53">
      <c r="A12" s="14" t="s">
        <v>47</v>
      </c>
      <c r="B12" s="108"/>
      <c r="C12" s="98"/>
      <c r="D12" s="99">
        <v>3.4722222222222222E-5</v>
      </c>
      <c r="E12" s="79"/>
      <c r="F12" s="80"/>
      <c r="G12" s="79"/>
      <c r="H12" s="80"/>
      <c r="I12" s="79"/>
      <c r="J12" s="80"/>
      <c r="K12" s="79">
        <v>1</v>
      </c>
      <c r="L12" s="80"/>
      <c r="M12" s="79"/>
      <c r="N12" s="80"/>
      <c r="O12" s="79"/>
      <c r="P12" s="80"/>
      <c r="Q12" s="79"/>
      <c r="R12" s="80"/>
      <c r="S12" s="79"/>
      <c r="T12" s="80"/>
      <c r="U12" s="79"/>
      <c r="V12" s="80"/>
      <c r="W12" s="79"/>
      <c r="X12" s="80"/>
      <c r="Y12" s="79"/>
      <c r="Z12" s="80"/>
      <c r="AA12" s="79"/>
      <c r="AB12" s="80"/>
    </row>
    <row r="13" spans="1:53">
      <c r="A13" s="14" t="s">
        <v>46</v>
      </c>
      <c r="B13" s="105" t="s">
        <v>239</v>
      </c>
      <c r="C13" s="98"/>
      <c r="D13" s="99">
        <v>1.1574074074074073E-4</v>
      </c>
      <c r="E13" s="79"/>
      <c r="F13" s="80"/>
      <c r="G13" s="79"/>
      <c r="H13" s="80"/>
      <c r="I13" s="79"/>
      <c r="J13" s="80"/>
      <c r="K13" s="79">
        <v>1</v>
      </c>
      <c r="L13" s="80"/>
      <c r="M13" s="79"/>
      <c r="N13" s="80"/>
      <c r="O13" s="79"/>
      <c r="P13" s="80"/>
      <c r="Q13" s="79"/>
      <c r="R13" s="80"/>
      <c r="S13" s="79"/>
      <c r="T13" s="80"/>
      <c r="U13" s="79"/>
      <c r="V13" s="80"/>
      <c r="W13" s="79"/>
      <c r="X13" s="80"/>
      <c r="Y13" s="79"/>
      <c r="Z13" s="80"/>
      <c r="AA13" s="79"/>
      <c r="AB13" s="80"/>
    </row>
    <row r="14" spans="1:53">
      <c r="A14" s="14" t="s">
        <v>45</v>
      </c>
      <c r="B14" s="105" t="s">
        <v>240</v>
      </c>
      <c r="C14" s="98"/>
      <c r="D14" s="99"/>
      <c r="E14" s="79"/>
      <c r="F14" s="80"/>
      <c r="G14" s="79"/>
      <c r="H14" s="80"/>
      <c r="I14" s="79"/>
      <c r="J14" s="80"/>
      <c r="K14" s="79"/>
      <c r="L14" s="80"/>
      <c r="M14" s="79"/>
      <c r="N14" s="80"/>
      <c r="O14" s="79"/>
      <c r="P14" s="80"/>
      <c r="Q14" s="79"/>
      <c r="R14" s="80"/>
      <c r="S14" s="79"/>
      <c r="T14" s="80"/>
      <c r="U14" s="79"/>
      <c r="V14" s="80"/>
      <c r="W14" s="79"/>
      <c r="X14" s="80"/>
      <c r="Y14" s="79"/>
      <c r="Z14" s="80"/>
      <c r="AA14" s="79">
        <v>1</v>
      </c>
      <c r="AB14" s="80"/>
    </row>
    <row r="15" spans="1:53">
      <c r="A15" s="14" t="s">
        <v>44</v>
      </c>
      <c r="B15" s="105" t="s">
        <v>241</v>
      </c>
      <c r="C15" s="98"/>
      <c r="D15" s="99">
        <v>2.6620370370370372E-4</v>
      </c>
      <c r="E15" s="79">
        <v>1</v>
      </c>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105" t="s">
        <v>242</v>
      </c>
      <c r="C16" s="98"/>
      <c r="D16" s="99"/>
      <c r="E16" s="79"/>
      <c r="F16" s="80"/>
      <c r="G16" s="79"/>
      <c r="H16" s="80"/>
      <c r="I16" s="79"/>
      <c r="J16" s="80"/>
      <c r="K16" s="79"/>
      <c r="L16" s="80"/>
      <c r="M16" s="79"/>
      <c r="N16" s="80"/>
      <c r="O16" s="79">
        <v>1</v>
      </c>
      <c r="P16" s="80"/>
      <c r="Q16" s="79"/>
      <c r="R16" s="80"/>
      <c r="S16" s="79"/>
      <c r="T16" s="80"/>
      <c r="U16" s="79"/>
      <c r="V16" s="80"/>
      <c r="W16" s="79"/>
      <c r="X16" s="80"/>
      <c r="Y16" s="79"/>
      <c r="Z16" s="80"/>
      <c r="AA16" s="79"/>
      <c r="AB16" s="80"/>
    </row>
    <row r="17" spans="1:37">
      <c r="A17" s="14" t="s">
        <v>42</v>
      </c>
      <c r="B17" s="105" t="s">
        <v>243</v>
      </c>
      <c r="C17" s="98"/>
      <c r="D17" s="99" t="s">
        <v>254</v>
      </c>
      <c r="E17" s="79"/>
      <c r="F17" s="80"/>
      <c r="G17" s="79"/>
      <c r="H17" s="80"/>
      <c r="I17" s="79"/>
      <c r="J17" s="80"/>
      <c r="K17" s="79"/>
      <c r="L17" s="80"/>
      <c r="M17" s="79"/>
      <c r="N17" s="80"/>
      <c r="O17" s="79">
        <v>1</v>
      </c>
      <c r="P17" s="80"/>
      <c r="Q17" s="79"/>
      <c r="R17" s="80"/>
      <c r="S17" s="79"/>
      <c r="T17" s="80"/>
      <c r="U17" s="79"/>
      <c r="V17" s="80"/>
      <c r="W17" s="79"/>
      <c r="X17" s="80"/>
      <c r="Y17" s="79"/>
      <c r="Z17" s="80"/>
      <c r="AA17" s="79"/>
      <c r="AB17" s="80"/>
    </row>
    <row r="18" spans="1:37">
      <c r="A18" s="14" t="s">
        <v>41</v>
      </c>
      <c r="B18" s="105" t="s">
        <v>174</v>
      </c>
      <c r="C18" s="98"/>
      <c r="D18" s="99" t="s">
        <v>255</v>
      </c>
      <c r="E18" s="79"/>
      <c r="F18" s="80"/>
      <c r="G18" s="79"/>
      <c r="H18" s="80"/>
      <c r="I18" s="79"/>
      <c r="J18" s="80"/>
      <c r="K18" s="79">
        <v>1</v>
      </c>
      <c r="L18" s="80"/>
      <c r="M18" s="79"/>
      <c r="N18" s="80"/>
      <c r="O18" s="79"/>
      <c r="P18" s="80"/>
      <c r="Q18" s="79"/>
      <c r="R18" s="80"/>
      <c r="S18" s="79"/>
      <c r="T18" s="80"/>
      <c r="U18" s="79"/>
      <c r="V18" s="80"/>
      <c r="W18" s="79"/>
      <c r="X18" s="80"/>
      <c r="Y18" s="79"/>
      <c r="Z18" s="80"/>
      <c r="AA18" s="79"/>
      <c r="AB18" s="80"/>
    </row>
    <row r="19" spans="1:37">
      <c r="A19" s="14" t="s">
        <v>40</v>
      </c>
      <c r="B19" s="105" t="s">
        <v>112</v>
      </c>
      <c r="C19" s="98"/>
      <c r="D19" s="99" t="s">
        <v>255</v>
      </c>
      <c r="E19" s="79"/>
      <c r="F19" s="80"/>
      <c r="G19" s="79"/>
      <c r="H19" s="80"/>
      <c r="I19" s="79"/>
      <c r="J19" s="80"/>
      <c r="K19" s="79"/>
      <c r="L19" s="80"/>
      <c r="M19" s="79"/>
      <c r="N19" s="80"/>
      <c r="O19" s="79">
        <v>1</v>
      </c>
      <c r="P19" s="80"/>
      <c r="Q19" s="79"/>
      <c r="R19" s="80"/>
      <c r="S19" s="79"/>
      <c r="T19" s="80"/>
      <c r="U19" s="79"/>
      <c r="V19" s="80"/>
      <c r="W19" s="79"/>
      <c r="X19" s="80"/>
      <c r="Y19" s="79"/>
      <c r="Z19" s="80"/>
      <c r="AA19" s="79"/>
      <c r="AB19" s="80"/>
    </row>
    <row r="20" spans="1:37">
      <c r="A20" s="14" t="s">
        <v>39</v>
      </c>
      <c r="B20" s="105" t="s">
        <v>112</v>
      </c>
      <c r="C20" s="98"/>
      <c r="D20" s="99" t="s">
        <v>255</v>
      </c>
      <c r="E20" s="79"/>
      <c r="F20" s="80"/>
      <c r="G20" s="79"/>
      <c r="H20" s="80"/>
      <c r="I20" s="79"/>
      <c r="J20" s="80"/>
      <c r="K20" s="79"/>
      <c r="L20" s="80"/>
      <c r="M20" s="79">
        <v>1</v>
      </c>
      <c r="N20" s="80"/>
      <c r="O20" s="79"/>
      <c r="P20" s="80"/>
      <c r="Q20" s="79"/>
      <c r="R20" s="80"/>
      <c r="S20" s="79"/>
      <c r="T20" s="80"/>
      <c r="U20" s="79"/>
      <c r="V20" s="80"/>
      <c r="W20" s="79"/>
      <c r="X20" s="80"/>
      <c r="Y20" s="79"/>
      <c r="Z20" s="80"/>
      <c r="AA20" s="79"/>
      <c r="AB20" s="80"/>
    </row>
    <row r="21" spans="1:37">
      <c r="A21" s="14" t="s">
        <v>38</v>
      </c>
      <c r="B21" s="105" t="s">
        <v>244</v>
      </c>
      <c r="C21" s="98"/>
      <c r="D21" s="99" t="s">
        <v>255</v>
      </c>
      <c r="E21" s="79"/>
      <c r="F21" s="80"/>
      <c r="G21" s="79"/>
      <c r="H21" s="80"/>
      <c r="I21" s="79"/>
      <c r="J21" s="80"/>
      <c r="K21" s="79">
        <v>1</v>
      </c>
      <c r="L21" s="80"/>
      <c r="M21" s="79"/>
      <c r="N21" s="80"/>
      <c r="O21" s="79"/>
      <c r="P21" s="80"/>
      <c r="Q21" s="79"/>
      <c r="R21" s="80"/>
      <c r="S21" s="79"/>
      <c r="T21" s="80"/>
      <c r="U21" s="79"/>
      <c r="V21" s="80"/>
      <c r="W21" s="79"/>
      <c r="X21" s="80"/>
      <c r="Y21" s="79"/>
      <c r="Z21" s="80"/>
      <c r="AA21" s="79"/>
      <c r="AB21" s="80"/>
    </row>
    <row r="22" spans="1:37">
      <c r="A22" s="14" t="s">
        <v>37</v>
      </c>
      <c r="B22" s="105" t="s">
        <v>245</v>
      </c>
      <c r="C22" s="98"/>
      <c r="D22" s="99" t="s">
        <v>255</v>
      </c>
      <c r="E22" s="79"/>
      <c r="F22" s="80"/>
      <c r="G22" s="79"/>
      <c r="H22" s="80"/>
      <c r="I22" s="79"/>
      <c r="J22" s="80"/>
      <c r="K22" s="79"/>
      <c r="L22" s="80"/>
      <c r="M22" s="79"/>
      <c r="N22" s="80"/>
      <c r="O22" s="79">
        <v>1</v>
      </c>
      <c r="P22" s="80"/>
      <c r="Q22" s="79"/>
      <c r="R22" s="80"/>
      <c r="S22" s="79"/>
      <c r="T22" s="80"/>
      <c r="U22" s="79"/>
      <c r="V22" s="80"/>
      <c r="W22" s="79"/>
      <c r="X22" s="80"/>
      <c r="Y22" s="79"/>
      <c r="Z22" s="80"/>
      <c r="AA22" s="79"/>
      <c r="AB22" s="80"/>
    </row>
    <row r="23" spans="1:37">
      <c r="A23" s="14" t="s">
        <v>62</v>
      </c>
      <c r="B23" s="105" t="s">
        <v>246</v>
      </c>
      <c r="C23" s="98">
        <v>1.3888888888888889E-4</v>
      </c>
      <c r="D23" s="99" t="s">
        <v>255</v>
      </c>
      <c r="E23" s="79"/>
      <c r="F23" s="80"/>
      <c r="G23" s="79"/>
      <c r="H23" s="80"/>
      <c r="I23" s="79"/>
      <c r="J23" s="80"/>
      <c r="K23" s="79"/>
      <c r="L23" s="80"/>
      <c r="M23" s="79"/>
      <c r="N23" s="80"/>
      <c r="O23" s="79"/>
      <c r="P23" s="80"/>
      <c r="Q23" s="79"/>
      <c r="R23" s="80">
        <v>1</v>
      </c>
      <c r="S23" s="79"/>
      <c r="T23" s="80"/>
      <c r="U23" s="79"/>
      <c r="V23" s="80"/>
      <c r="W23" s="79"/>
      <c r="X23" s="80"/>
      <c r="Y23" s="79"/>
      <c r="Z23" s="80"/>
      <c r="AA23" s="79"/>
      <c r="AB23" s="80"/>
    </row>
    <row r="24" spans="1:37">
      <c r="A24" s="14" t="s">
        <v>63</v>
      </c>
      <c r="B24" s="105" t="s">
        <v>247</v>
      </c>
      <c r="C24" s="98">
        <v>1.1574074074074073E-4</v>
      </c>
      <c r="D24" s="99" t="s">
        <v>255</v>
      </c>
      <c r="E24" s="79"/>
      <c r="F24" s="80"/>
      <c r="G24" s="79"/>
      <c r="H24" s="80"/>
      <c r="I24" s="79"/>
      <c r="J24" s="80"/>
      <c r="K24" s="79"/>
      <c r="L24" s="80">
        <v>1</v>
      </c>
      <c r="M24" s="79"/>
      <c r="N24" s="80"/>
      <c r="O24" s="79"/>
      <c r="P24" s="80"/>
      <c r="Q24" s="79"/>
      <c r="R24" s="80"/>
      <c r="S24" s="79"/>
      <c r="T24" s="80"/>
      <c r="U24" s="79"/>
      <c r="V24" s="80"/>
      <c r="W24" s="79"/>
      <c r="X24" s="80"/>
      <c r="Y24" s="79"/>
      <c r="Z24" s="80"/>
      <c r="AA24" s="79"/>
      <c r="AB24" s="80"/>
    </row>
    <row r="25" spans="1:37">
      <c r="A25" s="14" t="s">
        <v>64</v>
      </c>
      <c r="B25" s="105" t="s">
        <v>112</v>
      </c>
      <c r="C25" s="98"/>
      <c r="D25" s="99" t="s">
        <v>255</v>
      </c>
      <c r="E25" s="79"/>
      <c r="F25" s="80"/>
      <c r="G25" s="79"/>
      <c r="H25" s="80"/>
      <c r="I25" s="79"/>
      <c r="J25" s="80"/>
      <c r="K25" s="79"/>
      <c r="L25" s="80"/>
      <c r="M25" s="79"/>
      <c r="N25" s="80"/>
      <c r="O25" s="79">
        <v>1</v>
      </c>
      <c r="P25" s="80"/>
      <c r="Q25" s="79"/>
      <c r="R25" s="80"/>
      <c r="S25" s="79"/>
      <c r="T25" s="80"/>
      <c r="U25" s="79"/>
      <c r="V25" s="80"/>
      <c r="W25" s="79"/>
      <c r="X25" s="80"/>
      <c r="Y25" s="79"/>
      <c r="Z25" s="80"/>
      <c r="AA25" s="79"/>
      <c r="AB25" s="80"/>
    </row>
    <row r="26" spans="1:37">
      <c r="A26" s="14" t="s">
        <v>65</v>
      </c>
      <c r="B26" s="105" t="s">
        <v>248</v>
      </c>
      <c r="C26" s="98"/>
      <c r="D26" s="99"/>
      <c r="E26" s="79"/>
      <c r="F26" s="80"/>
      <c r="G26" s="79">
        <v>1</v>
      </c>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105" t="s">
        <v>249</v>
      </c>
      <c r="C27" s="98"/>
      <c r="D27" s="99"/>
      <c r="E27" s="79"/>
      <c r="F27" s="80"/>
      <c r="G27" s="79"/>
      <c r="H27" s="80"/>
      <c r="I27" s="79"/>
      <c r="J27" s="80"/>
      <c r="K27" s="79"/>
      <c r="L27" s="80"/>
      <c r="M27" s="79"/>
      <c r="N27" s="80"/>
      <c r="O27" s="79">
        <v>1</v>
      </c>
      <c r="P27" s="80"/>
      <c r="Q27" s="79"/>
      <c r="R27" s="80"/>
      <c r="S27" s="79"/>
      <c r="T27" s="80"/>
      <c r="U27" s="79"/>
      <c r="V27" s="80"/>
      <c r="W27" s="79"/>
      <c r="X27" s="80"/>
      <c r="Y27" s="79"/>
      <c r="Z27" s="80"/>
      <c r="AA27" s="79"/>
      <c r="AB27" s="80"/>
    </row>
    <row r="28" spans="1:37" ht="15.75" thickBot="1">
      <c r="A28" s="14" t="s">
        <v>67</v>
      </c>
      <c r="B28" s="105" t="s">
        <v>250</v>
      </c>
      <c r="C28" s="100"/>
      <c r="D28" s="101">
        <v>2.0833333333333335E-4</v>
      </c>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customHeight="1" thickTop="1" thickBot="1">
      <c r="A29" s="17" t="s">
        <v>36</v>
      </c>
      <c r="B29" s="132" t="s">
        <v>256</v>
      </c>
      <c r="C29" s="63">
        <f>SUBTOTAL(109,Taulukko15678101112141621[SIJA: 1.])</f>
        <v>2.0138888888888888E-3</v>
      </c>
      <c r="D29" s="64">
        <f>SUBTOTAL(109,Taulukko15678101112141621[ERO:-1:44])</f>
        <v>1.9212962962962964E-3</v>
      </c>
      <c r="E29" s="82">
        <f>SUM(E3:E28)</f>
        <v>1</v>
      </c>
      <c r="F29" s="83">
        <f>SUM(F3:F28)</f>
        <v>0</v>
      </c>
      <c r="G29" s="84">
        <f>SUM(G3:G28)</f>
        <v>1</v>
      </c>
      <c r="H29" s="83">
        <f t="shared" ref="H29:AB29" si="0">SUM(H3:H28)</f>
        <v>1</v>
      </c>
      <c r="I29" s="84">
        <f t="shared" si="0"/>
        <v>0</v>
      </c>
      <c r="J29" s="83">
        <f t="shared" si="0"/>
        <v>0</v>
      </c>
      <c r="K29" s="84">
        <f t="shared" si="0"/>
        <v>5</v>
      </c>
      <c r="L29" s="83">
        <f t="shared" si="0"/>
        <v>2</v>
      </c>
      <c r="M29" s="84">
        <f t="shared" si="0"/>
        <v>1</v>
      </c>
      <c r="N29" s="83">
        <f t="shared" si="0"/>
        <v>0</v>
      </c>
      <c r="O29" s="84">
        <f t="shared" si="0"/>
        <v>7</v>
      </c>
      <c r="P29" s="83">
        <f t="shared" si="0"/>
        <v>0</v>
      </c>
      <c r="Q29" s="84">
        <f t="shared" si="0"/>
        <v>0</v>
      </c>
      <c r="R29" s="83">
        <f t="shared" si="0"/>
        <v>1</v>
      </c>
      <c r="S29" s="84">
        <f t="shared" si="0"/>
        <v>1</v>
      </c>
      <c r="T29" s="83">
        <f t="shared" si="0"/>
        <v>0</v>
      </c>
      <c r="U29" s="84">
        <f t="shared" si="0"/>
        <v>4</v>
      </c>
      <c r="V29" s="83">
        <f t="shared" si="0"/>
        <v>0</v>
      </c>
      <c r="W29" s="84">
        <f t="shared" si="0"/>
        <v>0</v>
      </c>
      <c r="X29" s="83">
        <f t="shared" si="0"/>
        <v>0</v>
      </c>
      <c r="Y29" s="84">
        <f t="shared" si="0"/>
        <v>0</v>
      </c>
      <c r="Z29" s="83">
        <f t="shared" si="0"/>
        <v>0</v>
      </c>
      <c r="AA29" s="84">
        <f t="shared" si="0"/>
        <v>1</v>
      </c>
      <c r="AB29" s="83">
        <f t="shared" si="0"/>
        <v>0</v>
      </c>
      <c r="AC29" s="85">
        <f>SUM(E29:AB29)</f>
        <v>25</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B31" s="107" t="s">
        <v>231</v>
      </c>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 ref="B31" r:id="rId2"/>
  </hyperlinks>
  <pageMargins left="0.7" right="0.7" top="0.75" bottom="0.75" header="0.3" footer="0.3"/>
  <pageSetup paperSize="0" orientation="portrait" horizontalDpi="0" verticalDpi="0" copies="0"/>
  <tableParts count="1">
    <tablePart r:id="rId3"/>
  </tableParts>
</worksheet>
</file>

<file path=xl/worksheets/sheet22.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O14" sqref="O14"/>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268</v>
      </c>
      <c r="B1" s="97" t="s">
        <v>257</v>
      </c>
      <c r="C1" s="11" t="s">
        <v>269</v>
      </c>
      <c r="D1" s="13" t="s">
        <v>270</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10" t="s">
        <v>272</v>
      </c>
      <c r="C3" s="98">
        <v>8.1018518518518516E-5</v>
      </c>
      <c r="D3" s="99">
        <v>4.1666666666666669E-4</v>
      </c>
      <c r="E3" s="77"/>
      <c r="F3" s="78"/>
      <c r="G3" s="77"/>
      <c r="H3" s="78"/>
      <c r="I3" s="77"/>
      <c r="J3" s="78"/>
      <c r="K3" s="77"/>
      <c r="L3" s="78"/>
      <c r="M3" s="77"/>
      <c r="N3" s="78"/>
      <c r="O3" s="77"/>
      <c r="P3" s="78"/>
      <c r="Q3" s="77"/>
      <c r="R3" s="78"/>
      <c r="S3" s="77"/>
      <c r="T3" s="78">
        <v>1</v>
      </c>
      <c r="U3" s="77"/>
      <c r="V3" s="78"/>
      <c r="W3" s="77"/>
      <c r="X3" s="78"/>
      <c r="Y3" s="77"/>
      <c r="Z3" s="78"/>
      <c r="AA3" s="77"/>
      <c r="AB3" s="78"/>
    </row>
    <row r="4" spans="1:53" ht="30">
      <c r="A4" s="15" t="s">
        <v>55</v>
      </c>
      <c r="B4" s="110" t="s">
        <v>273</v>
      </c>
      <c r="C4" s="98">
        <v>8.1018518518518516E-4</v>
      </c>
      <c r="D4" s="99">
        <v>1.0995370370370371E-3</v>
      </c>
      <c r="E4" s="79"/>
      <c r="F4" s="80"/>
      <c r="G4" s="79"/>
      <c r="H4" s="80"/>
      <c r="I4" s="79"/>
      <c r="J4" s="80"/>
      <c r="K4" s="79"/>
      <c r="L4" s="80"/>
      <c r="M4" s="79"/>
      <c r="N4" s="80"/>
      <c r="O4" s="79"/>
      <c r="P4" s="80"/>
      <c r="Q4" s="79"/>
      <c r="R4" s="80"/>
      <c r="S4" s="79"/>
      <c r="T4" s="80"/>
      <c r="U4" s="79"/>
      <c r="V4" s="80">
        <v>1</v>
      </c>
      <c r="W4" s="79"/>
      <c r="X4" s="80"/>
      <c r="Y4" s="79"/>
      <c r="Z4" s="80"/>
      <c r="AA4" s="79"/>
      <c r="AB4" s="80"/>
    </row>
    <row r="5" spans="1:53" ht="30">
      <c r="A5" s="14" t="s">
        <v>54</v>
      </c>
      <c r="B5" s="111" t="s">
        <v>274</v>
      </c>
      <c r="C5" s="98">
        <v>5.5555555555555558E-3</v>
      </c>
      <c r="D5" s="99">
        <v>5.8449074074074072E-3</v>
      </c>
      <c r="E5" s="77"/>
      <c r="F5" s="78"/>
      <c r="G5" s="77"/>
      <c r="H5" s="78"/>
      <c r="I5" s="77"/>
      <c r="J5" s="78"/>
      <c r="K5" s="77"/>
      <c r="L5" s="78"/>
      <c r="M5" s="77"/>
      <c r="N5" s="78"/>
      <c r="O5" s="77"/>
      <c r="P5" s="78"/>
      <c r="Q5" s="77"/>
      <c r="R5" s="78"/>
      <c r="S5" s="77"/>
      <c r="T5" s="78"/>
      <c r="U5" s="77"/>
      <c r="V5" s="78"/>
      <c r="W5" s="77"/>
      <c r="X5" s="78">
        <v>1</v>
      </c>
      <c r="Y5" s="77"/>
      <c r="Z5" s="78"/>
      <c r="AA5" s="77"/>
      <c r="AB5" s="78"/>
    </row>
    <row r="6" spans="1:53">
      <c r="A6" s="14" t="s">
        <v>53</v>
      </c>
      <c r="B6" s="110" t="s">
        <v>260</v>
      </c>
      <c r="C6" s="98"/>
      <c r="D6" s="99">
        <v>1.7361111111111112E-4</v>
      </c>
      <c r="E6" s="79"/>
      <c r="F6" s="80"/>
      <c r="G6" s="79"/>
      <c r="H6" s="80"/>
      <c r="I6" s="79"/>
      <c r="J6" s="80"/>
      <c r="K6" s="79"/>
      <c r="L6" s="80"/>
      <c r="M6" s="79"/>
      <c r="N6" s="80"/>
      <c r="O6" s="79"/>
      <c r="P6" s="80"/>
      <c r="Q6" s="79"/>
      <c r="R6" s="80"/>
      <c r="S6" s="79"/>
      <c r="T6" s="80"/>
      <c r="U6" s="79">
        <v>1</v>
      </c>
      <c r="V6" s="80"/>
      <c r="W6" s="79"/>
      <c r="X6" s="80"/>
      <c r="Y6" s="79"/>
      <c r="Z6" s="80"/>
      <c r="AA6" s="79"/>
      <c r="AB6" s="80"/>
    </row>
    <row r="7" spans="1:53">
      <c r="A7" s="14" t="s">
        <v>52</v>
      </c>
      <c r="B7" s="110" t="s">
        <v>261</v>
      </c>
      <c r="C7" s="98"/>
      <c r="D7" s="99">
        <v>2.7777777777777778E-4</v>
      </c>
      <c r="E7" s="79"/>
      <c r="F7" s="80"/>
      <c r="G7" s="79"/>
      <c r="H7" s="80"/>
      <c r="I7" s="79"/>
      <c r="J7" s="80"/>
      <c r="K7" s="79">
        <v>1</v>
      </c>
      <c r="L7" s="80"/>
      <c r="M7" s="79"/>
      <c r="N7" s="80"/>
      <c r="O7" s="79"/>
      <c r="P7" s="80"/>
      <c r="Q7" s="79"/>
      <c r="R7" s="80"/>
      <c r="S7" s="79"/>
      <c r="T7" s="80"/>
      <c r="U7" s="79"/>
      <c r="V7" s="80"/>
      <c r="W7" s="79"/>
      <c r="X7" s="80"/>
      <c r="Y7" s="79"/>
      <c r="Z7" s="80"/>
      <c r="AA7" s="79"/>
      <c r="AB7" s="80"/>
    </row>
    <row r="8" spans="1:53">
      <c r="A8" s="14" t="s">
        <v>51</v>
      </c>
      <c r="B8" s="110" t="s">
        <v>262</v>
      </c>
      <c r="C8" s="98">
        <v>3.4722222222222224E-4</v>
      </c>
      <c r="D8" s="99">
        <v>7.0601851851851847E-4</v>
      </c>
      <c r="E8" s="79"/>
      <c r="F8" s="80"/>
      <c r="G8" s="79"/>
      <c r="H8" s="80"/>
      <c r="I8" s="79"/>
      <c r="J8" s="80"/>
      <c r="K8" s="79"/>
      <c r="L8" s="80"/>
      <c r="M8" s="79"/>
      <c r="N8" s="80"/>
      <c r="O8" s="79"/>
      <c r="P8" s="80"/>
      <c r="Q8" s="79"/>
      <c r="R8" s="80"/>
      <c r="S8" s="79"/>
      <c r="T8" s="80"/>
      <c r="U8" s="79"/>
      <c r="V8" s="80">
        <v>1</v>
      </c>
      <c r="W8" s="79"/>
      <c r="X8" s="80"/>
      <c r="Y8" s="79"/>
      <c r="Z8" s="80"/>
      <c r="AA8" s="79"/>
      <c r="AB8" s="80"/>
    </row>
    <row r="9" spans="1:53">
      <c r="A9" s="14" t="s">
        <v>50</v>
      </c>
      <c r="B9" s="110" t="s">
        <v>263</v>
      </c>
      <c r="C9" s="98"/>
      <c r="D9" s="99">
        <v>1.1574074074074073E-5</v>
      </c>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110" t="s">
        <v>264</v>
      </c>
      <c r="C10" s="98">
        <v>2.8935185185185189E-4</v>
      </c>
      <c r="D10" s="99">
        <v>3.5879629629629635E-4</v>
      </c>
      <c r="E10" s="79"/>
      <c r="F10" s="80"/>
      <c r="G10" s="79"/>
      <c r="H10" s="80">
        <v>1</v>
      </c>
      <c r="I10" s="79"/>
      <c r="J10" s="80"/>
      <c r="K10" s="79"/>
      <c r="L10" s="80"/>
      <c r="M10" s="79"/>
      <c r="N10" s="80"/>
      <c r="O10" s="79"/>
      <c r="P10" s="80"/>
      <c r="Q10" s="79"/>
      <c r="R10" s="80"/>
      <c r="S10" s="79"/>
      <c r="T10" s="80"/>
      <c r="U10" s="79"/>
      <c r="V10" s="80"/>
      <c r="W10" s="79"/>
      <c r="X10" s="80"/>
      <c r="Y10" s="79"/>
      <c r="Z10" s="80"/>
      <c r="AA10" s="79"/>
      <c r="AB10" s="80"/>
    </row>
    <row r="11" spans="1:53">
      <c r="A11" s="14" t="s">
        <v>48</v>
      </c>
      <c r="B11" s="110" t="s">
        <v>265</v>
      </c>
      <c r="C11" s="98"/>
      <c r="D11" s="99">
        <v>9.2592592592592588E-5</v>
      </c>
      <c r="E11" s="79"/>
      <c r="F11" s="80"/>
      <c r="G11" s="79"/>
      <c r="H11" s="80"/>
      <c r="I11" s="79"/>
      <c r="J11" s="80"/>
      <c r="K11" s="79">
        <v>1</v>
      </c>
      <c r="L11" s="80"/>
      <c r="M11" s="79"/>
      <c r="N11" s="80"/>
      <c r="O11" s="79"/>
      <c r="P11" s="80"/>
      <c r="Q11" s="79"/>
      <c r="R11" s="80"/>
      <c r="S11" s="79"/>
      <c r="T11" s="80"/>
      <c r="U11" s="79"/>
      <c r="V11" s="80"/>
      <c r="W11" s="79"/>
      <c r="X11" s="80"/>
      <c r="Y11" s="79"/>
      <c r="Z11" s="80"/>
      <c r="AA11" s="79"/>
      <c r="AB11" s="80"/>
    </row>
    <row r="12" spans="1:53">
      <c r="A12" s="14" t="s">
        <v>47</v>
      </c>
      <c r="B12" s="110" t="s">
        <v>266</v>
      </c>
      <c r="C12" s="98">
        <v>1.7361111111111112E-4</v>
      </c>
      <c r="D12" s="99">
        <v>2.5462962962962961E-4</v>
      </c>
      <c r="E12" s="79"/>
      <c r="F12" s="80"/>
      <c r="G12" s="79"/>
      <c r="H12" s="80"/>
      <c r="I12" s="79"/>
      <c r="J12" s="80"/>
      <c r="K12" s="79"/>
      <c r="L12" s="80"/>
      <c r="M12" s="79"/>
      <c r="N12" s="80"/>
      <c r="O12" s="79"/>
      <c r="P12" s="80">
        <v>1</v>
      </c>
      <c r="Q12" s="79"/>
      <c r="R12" s="80"/>
      <c r="S12" s="79"/>
      <c r="T12" s="80"/>
      <c r="U12" s="79"/>
      <c r="V12" s="80"/>
      <c r="W12" s="79"/>
      <c r="X12" s="80"/>
      <c r="Y12" s="79"/>
      <c r="Z12" s="80"/>
      <c r="AA12" s="79"/>
      <c r="AB12" s="80"/>
    </row>
    <row r="13" spans="1:53">
      <c r="A13" s="14" t="s">
        <v>46</v>
      </c>
      <c r="B13" s="110" t="s">
        <v>267</v>
      </c>
      <c r="C13" s="98"/>
      <c r="D13" s="99">
        <v>5.7870370370370366E-5</v>
      </c>
      <c r="E13" s="79"/>
      <c r="F13" s="80"/>
      <c r="G13" s="79"/>
      <c r="H13" s="80"/>
      <c r="I13" s="79"/>
      <c r="J13" s="80"/>
      <c r="K13" s="79"/>
      <c r="L13" s="80"/>
      <c r="M13" s="79"/>
      <c r="N13" s="80"/>
      <c r="O13" s="79"/>
      <c r="P13" s="80"/>
      <c r="Q13" s="79">
        <v>1</v>
      </c>
      <c r="R13" s="80"/>
      <c r="S13" s="79"/>
      <c r="T13" s="80"/>
      <c r="U13" s="79"/>
      <c r="V13" s="80"/>
      <c r="W13" s="79"/>
      <c r="X13" s="80"/>
      <c r="Y13" s="79"/>
      <c r="Z13" s="80"/>
      <c r="AA13" s="79"/>
      <c r="AB13" s="80"/>
    </row>
    <row r="14" spans="1:53">
      <c r="A14" s="14" t="s">
        <v>45</v>
      </c>
      <c r="B14" s="110" t="s">
        <v>128</v>
      </c>
      <c r="C14" s="98"/>
      <c r="D14" s="99">
        <v>6.9444444444444444E-5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8"/>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8"/>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customHeight="1" thickTop="1" thickBot="1">
      <c r="A29" s="17" t="s">
        <v>36</v>
      </c>
      <c r="B29" s="132" t="s">
        <v>271</v>
      </c>
      <c r="C29" s="63">
        <f>SUBTOTAL(109,Taulukko15678101112141720[SIJA: 16])</f>
        <v>7.2569444444444452E-3</v>
      </c>
      <c r="D29" s="64">
        <f>SUBTOTAL(109,Taulukko15678101112141720[ERO: 11:16])</f>
        <v>9.3634259259259243E-3</v>
      </c>
      <c r="E29" s="82">
        <f>SUM(E3:E28)</f>
        <v>0</v>
      </c>
      <c r="F29" s="83">
        <f>SUM(F3:F28)</f>
        <v>0</v>
      </c>
      <c r="G29" s="84">
        <f>SUM(G3:G28)</f>
        <v>0</v>
      </c>
      <c r="H29" s="83">
        <f t="shared" ref="H29:AB29" si="0">SUM(H3:H28)</f>
        <v>1</v>
      </c>
      <c r="I29" s="84">
        <f t="shared" si="0"/>
        <v>0</v>
      </c>
      <c r="J29" s="83">
        <f t="shared" si="0"/>
        <v>0</v>
      </c>
      <c r="K29" s="84">
        <f t="shared" si="0"/>
        <v>2</v>
      </c>
      <c r="L29" s="83">
        <f t="shared" si="0"/>
        <v>0</v>
      </c>
      <c r="M29" s="84">
        <f t="shared" si="0"/>
        <v>0</v>
      </c>
      <c r="N29" s="83">
        <f t="shared" si="0"/>
        <v>0</v>
      </c>
      <c r="O29" s="84">
        <f t="shared" si="0"/>
        <v>0</v>
      </c>
      <c r="P29" s="83">
        <f t="shared" si="0"/>
        <v>1</v>
      </c>
      <c r="Q29" s="84">
        <f t="shared" si="0"/>
        <v>1</v>
      </c>
      <c r="R29" s="83">
        <f t="shared" si="0"/>
        <v>0</v>
      </c>
      <c r="S29" s="84">
        <f t="shared" si="0"/>
        <v>0</v>
      </c>
      <c r="T29" s="83">
        <f t="shared" si="0"/>
        <v>1</v>
      </c>
      <c r="U29" s="84">
        <f t="shared" si="0"/>
        <v>2</v>
      </c>
      <c r="V29" s="83">
        <f t="shared" si="0"/>
        <v>2</v>
      </c>
      <c r="W29" s="84">
        <f t="shared" si="0"/>
        <v>0</v>
      </c>
      <c r="X29" s="83">
        <f t="shared" si="0"/>
        <v>1</v>
      </c>
      <c r="Y29" s="84">
        <f t="shared" si="0"/>
        <v>0</v>
      </c>
      <c r="Z29" s="83">
        <f t="shared" si="0"/>
        <v>0</v>
      </c>
      <c r="AA29" s="84">
        <f t="shared" si="0"/>
        <v>0</v>
      </c>
      <c r="AB29" s="83">
        <f t="shared" si="0"/>
        <v>0</v>
      </c>
      <c r="AC29" s="85">
        <f>SUM(E29:AB29)</f>
        <v>11</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3.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 sqref="B1"/>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291</v>
      </c>
      <c r="B1" s="97" t="s">
        <v>292</v>
      </c>
      <c r="C1" s="11" t="s">
        <v>296</v>
      </c>
      <c r="D1" s="13" t="s">
        <v>294</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10" t="s">
        <v>276</v>
      </c>
      <c r="C3" s="98"/>
      <c r="D3" s="99">
        <v>3.4722222222222222E-5</v>
      </c>
      <c r="E3" s="77"/>
      <c r="F3" s="78"/>
      <c r="G3" s="77"/>
      <c r="H3" s="78"/>
      <c r="I3" s="77"/>
      <c r="J3" s="78"/>
      <c r="K3" s="77"/>
      <c r="L3" s="78"/>
      <c r="M3" s="77"/>
      <c r="N3" s="78"/>
      <c r="O3" s="77"/>
      <c r="P3" s="78"/>
      <c r="Q3" s="77"/>
      <c r="R3" s="78"/>
      <c r="S3" s="77"/>
      <c r="T3" s="78"/>
      <c r="U3" s="77"/>
      <c r="V3" s="78"/>
      <c r="W3" s="77"/>
      <c r="X3" s="78"/>
      <c r="Y3" s="77"/>
      <c r="Z3" s="78"/>
      <c r="AA3" s="77"/>
      <c r="AB3" s="78"/>
    </row>
    <row r="4" spans="1:53">
      <c r="A4" s="15" t="s">
        <v>55</v>
      </c>
      <c r="B4" s="110" t="s">
        <v>277</v>
      </c>
      <c r="C4" s="98">
        <v>4.6296296296296294E-5</v>
      </c>
      <c r="D4" s="99">
        <v>4.6296296296296294E-5</v>
      </c>
      <c r="E4" s="79"/>
      <c r="F4" s="80"/>
      <c r="G4" s="79"/>
      <c r="H4" s="80"/>
      <c r="I4" s="79"/>
      <c r="J4" s="80"/>
      <c r="K4" s="79"/>
      <c r="L4" s="80"/>
      <c r="M4" s="79"/>
      <c r="N4" s="80"/>
      <c r="O4" s="79"/>
      <c r="P4" s="80"/>
      <c r="Q4" s="79"/>
      <c r="R4" s="80"/>
      <c r="S4" s="79"/>
      <c r="T4" s="80"/>
      <c r="U4" s="79"/>
      <c r="V4" s="80"/>
      <c r="W4" s="79"/>
      <c r="X4" s="80"/>
      <c r="Y4" s="79"/>
      <c r="Z4" s="80"/>
      <c r="AA4" s="79"/>
      <c r="AB4" s="80"/>
    </row>
    <row r="5" spans="1:53">
      <c r="A5" s="14" t="s">
        <v>54</v>
      </c>
      <c r="B5" s="110" t="s">
        <v>112</v>
      </c>
      <c r="C5" s="98"/>
      <c r="D5" s="99">
        <v>3.4722222222222222E-5</v>
      </c>
      <c r="E5" s="77"/>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110" t="s">
        <v>278</v>
      </c>
      <c r="C6" s="98">
        <v>3.4722222222222222E-5</v>
      </c>
      <c r="D6" s="99">
        <v>1.1574074074074073E-4</v>
      </c>
      <c r="E6" s="79"/>
      <c r="F6" s="80"/>
      <c r="G6" s="79"/>
      <c r="H6" s="80"/>
      <c r="I6" s="79"/>
      <c r="J6" s="80"/>
      <c r="K6" s="79"/>
      <c r="L6" s="80"/>
      <c r="M6" s="79"/>
      <c r="N6" s="80"/>
      <c r="O6" s="79"/>
      <c r="P6" s="80"/>
      <c r="Q6" s="79"/>
      <c r="R6" s="80"/>
      <c r="S6" s="79"/>
      <c r="T6" s="80"/>
      <c r="U6" s="79"/>
      <c r="V6" s="80"/>
      <c r="W6" s="79"/>
      <c r="X6" s="80"/>
      <c r="Y6" s="79"/>
      <c r="Z6" s="80"/>
      <c r="AA6" s="79"/>
      <c r="AB6" s="80"/>
    </row>
    <row r="7" spans="1:53" ht="30">
      <c r="A7" s="14" t="s">
        <v>52</v>
      </c>
      <c r="B7" s="110" t="s">
        <v>279</v>
      </c>
      <c r="C7" s="98">
        <v>1.7361111111111112E-4</v>
      </c>
      <c r="D7" s="99">
        <v>1.9675925925925926E-4</v>
      </c>
      <c r="E7" s="79"/>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110" t="s">
        <v>280</v>
      </c>
      <c r="C8" s="98">
        <v>5.7870370370370366E-5</v>
      </c>
      <c r="D8" s="99">
        <v>5.7870370370370366E-5</v>
      </c>
      <c r="E8" s="79"/>
      <c r="F8" s="80"/>
      <c r="G8" s="79"/>
      <c r="H8" s="80"/>
      <c r="I8" s="79"/>
      <c r="J8" s="80"/>
      <c r="K8" s="79"/>
      <c r="L8" s="80"/>
      <c r="M8" s="79"/>
      <c r="N8" s="80"/>
      <c r="O8" s="79"/>
      <c r="P8" s="80"/>
      <c r="Q8" s="79"/>
      <c r="R8" s="80"/>
      <c r="S8" s="79"/>
      <c r="T8" s="80"/>
      <c r="U8" s="79"/>
      <c r="V8" s="80"/>
      <c r="W8" s="79"/>
      <c r="X8" s="80"/>
      <c r="Y8" s="79"/>
      <c r="Z8" s="80"/>
      <c r="AA8" s="79"/>
      <c r="AB8" s="80"/>
    </row>
    <row r="9" spans="1:53">
      <c r="A9" s="14" t="s">
        <v>50</v>
      </c>
      <c r="B9" s="110" t="s">
        <v>112</v>
      </c>
      <c r="C9" s="98"/>
      <c r="D9" s="99">
        <v>1.1574074074074073E-5</v>
      </c>
      <c r="E9" s="79"/>
      <c r="F9" s="80"/>
      <c r="G9" s="79"/>
      <c r="H9" s="80"/>
      <c r="I9" s="79"/>
      <c r="J9" s="80"/>
      <c r="K9" s="79"/>
      <c r="L9" s="80"/>
      <c r="M9" s="79"/>
      <c r="N9" s="80"/>
      <c r="O9" s="79"/>
      <c r="P9" s="80"/>
      <c r="Q9" s="79"/>
      <c r="R9" s="80"/>
      <c r="S9" s="79"/>
      <c r="T9" s="80"/>
      <c r="U9" s="79"/>
      <c r="V9" s="80"/>
      <c r="W9" s="79"/>
      <c r="X9" s="80"/>
      <c r="Y9" s="79"/>
      <c r="Z9" s="80"/>
      <c r="AA9" s="79"/>
      <c r="AB9" s="80"/>
    </row>
    <row r="10" spans="1:53" ht="30">
      <c r="A10" s="14" t="s">
        <v>49</v>
      </c>
      <c r="B10" s="110" t="s">
        <v>281</v>
      </c>
      <c r="C10" s="98">
        <v>1.7361111111111112E-4</v>
      </c>
      <c r="D10" s="99" t="s">
        <v>293</v>
      </c>
      <c r="E10" s="79"/>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110" t="s">
        <v>282</v>
      </c>
      <c r="C11" s="98"/>
      <c r="D11" s="99" t="s">
        <v>293</v>
      </c>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110" t="s">
        <v>112</v>
      </c>
      <c r="C12" s="98"/>
      <c r="D12" s="99">
        <v>1.1574074074074073E-5</v>
      </c>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110" t="s">
        <v>283</v>
      </c>
      <c r="C13" s="98">
        <v>1.1574074074074073E-4</v>
      </c>
      <c r="D13" s="99">
        <v>1.3888888888888889E-4</v>
      </c>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110" t="s">
        <v>112</v>
      </c>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110" t="s">
        <v>284</v>
      </c>
      <c r="C15" s="98">
        <v>8.1018518518518516E-5</v>
      </c>
      <c r="D15" s="99">
        <v>6.9444444444444444E-5</v>
      </c>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110" t="s">
        <v>112</v>
      </c>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110" t="s">
        <v>112</v>
      </c>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ht="30">
      <c r="A18" s="14" t="s">
        <v>41</v>
      </c>
      <c r="B18" s="110" t="s">
        <v>285</v>
      </c>
      <c r="C18" s="98">
        <v>5.7870370370370378E-4</v>
      </c>
      <c r="D18" s="99">
        <v>5.9027777777777778E-4</v>
      </c>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110" t="s">
        <v>286</v>
      </c>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110" t="s">
        <v>287</v>
      </c>
      <c r="C20" s="98"/>
      <c r="D20" s="99">
        <v>2.3148148148148147E-5</v>
      </c>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110" t="s">
        <v>288</v>
      </c>
      <c r="C21" s="98"/>
      <c r="D21" s="99">
        <v>2.3148148148148147E-5</v>
      </c>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111" t="s">
        <v>289</v>
      </c>
      <c r="C22" s="98">
        <v>5.7870370370370366E-5</v>
      </c>
      <c r="D22" s="99">
        <v>1.0416666666666667E-4</v>
      </c>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110" t="s">
        <v>112</v>
      </c>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110" t="s">
        <v>112</v>
      </c>
      <c r="C24" s="98"/>
      <c r="D24" s="99">
        <v>2.3148148148148147E-5</v>
      </c>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110" t="s">
        <v>290</v>
      </c>
      <c r="C25" s="98"/>
      <c r="D25" s="99">
        <v>2.3148148148148147E-5</v>
      </c>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295</v>
      </c>
      <c r="C29" s="63">
        <f>SUBTOTAL(109,Taulukko156781011121417[SIJA:hyl])</f>
        <v>1.3194444444444447E-3</v>
      </c>
      <c r="D29" s="64">
        <f>SUBTOTAL(109,Taulukko156781011121417[ERO: 1:17])</f>
        <v>1.5046296296296301E-3</v>
      </c>
      <c r="E29" s="82">
        <f>SUM(E3:E28)</f>
        <v>0</v>
      </c>
      <c r="F29" s="83">
        <f>SUM(F3:F28)</f>
        <v>0</v>
      </c>
      <c r="G29" s="84">
        <f>SUM(G3:G28)</f>
        <v>0</v>
      </c>
      <c r="H29" s="83">
        <f t="shared" ref="H29:AB29" si="0">SUM(H3:H28)</f>
        <v>0</v>
      </c>
      <c r="I29" s="84">
        <f t="shared" si="0"/>
        <v>0</v>
      </c>
      <c r="J29" s="83">
        <f t="shared" si="0"/>
        <v>0</v>
      </c>
      <c r="K29" s="84">
        <f t="shared" si="0"/>
        <v>0</v>
      </c>
      <c r="L29" s="83">
        <f t="shared" si="0"/>
        <v>0</v>
      </c>
      <c r="M29" s="84">
        <f t="shared" si="0"/>
        <v>0</v>
      </c>
      <c r="N29" s="83">
        <f t="shared" si="0"/>
        <v>0</v>
      </c>
      <c r="O29" s="84">
        <f t="shared" si="0"/>
        <v>0</v>
      </c>
      <c r="P29" s="83">
        <f t="shared" si="0"/>
        <v>0</v>
      </c>
      <c r="Q29" s="84">
        <f t="shared" si="0"/>
        <v>0</v>
      </c>
      <c r="R29" s="83">
        <f t="shared" si="0"/>
        <v>0</v>
      </c>
      <c r="S29" s="84">
        <f t="shared" si="0"/>
        <v>0</v>
      </c>
      <c r="T29" s="83">
        <f t="shared" si="0"/>
        <v>0</v>
      </c>
      <c r="U29" s="84">
        <f t="shared" si="0"/>
        <v>0</v>
      </c>
      <c r="V29" s="83">
        <f t="shared" si="0"/>
        <v>0</v>
      </c>
      <c r="W29" s="84">
        <f t="shared" si="0"/>
        <v>0</v>
      </c>
      <c r="X29" s="83">
        <f t="shared" si="0"/>
        <v>0</v>
      </c>
      <c r="Y29" s="84">
        <f t="shared" si="0"/>
        <v>0</v>
      </c>
      <c r="Z29" s="83">
        <f t="shared" si="0"/>
        <v>0</v>
      </c>
      <c r="AA29" s="84">
        <f t="shared" si="0"/>
        <v>0</v>
      </c>
      <c r="AB29" s="83">
        <f t="shared" si="0"/>
        <v>0</v>
      </c>
      <c r="AC29" s="85">
        <f>SUM(E29:AB29)</f>
        <v>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4.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4" sqref="B14"/>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306</v>
      </c>
      <c r="B1" s="97" t="s">
        <v>309</v>
      </c>
      <c r="C1" s="11" t="s">
        <v>252</v>
      </c>
      <c r="D1" s="13" t="s">
        <v>307</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05" t="s">
        <v>297</v>
      </c>
      <c r="C3" s="98"/>
      <c r="D3" s="99">
        <v>3.2407407407407406E-4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105" t="s">
        <v>298</v>
      </c>
      <c r="C4" s="98"/>
      <c r="D4" s="99">
        <v>1.0416666666666667E-4</v>
      </c>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105" t="s">
        <v>112</v>
      </c>
      <c r="C5" s="98"/>
      <c r="D5" s="99"/>
      <c r="E5" s="77"/>
      <c r="F5" s="78"/>
      <c r="G5" s="77"/>
      <c r="H5" s="78"/>
      <c r="I5" s="77"/>
      <c r="J5" s="78"/>
      <c r="K5" s="77">
        <v>1</v>
      </c>
      <c r="L5" s="78"/>
      <c r="M5" s="77"/>
      <c r="N5" s="78"/>
      <c r="O5" s="77"/>
      <c r="P5" s="78"/>
      <c r="Q5" s="77"/>
      <c r="R5" s="78"/>
      <c r="S5" s="77"/>
      <c r="T5" s="78"/>
      <c r="U5" s="77"/>
      <c r="V5" s="78"/>
      <c r="W5" s="77"/>
      <c r="X5" s="78"/>
      <c r="Y5" s="77"/>
      <c r="Z5" s="78"/>
      <c r="AA5" s="77"/>
      <c r="AB5" s="78"/>
    </row>
    <row r="6" spans="1:53">
      <c r="A6" s="14" t="s">
        <v>53</v>
      </c>
      <c r="B6" s="105" t="s">
        <v>299</v>
      </c>
      <c r="C6" s="98"/>
      <c r="D6" s="99"/>
      <c r="E6" s="79">
        <v>1</v>
      </c>
      <c r="F6" s="80"/>
      <c r="G6" s="79"/>
      <c r="H6" s="80"/>
      <c r="I6" s="79"/>
      <c r="J6" s="80"/>
      <c r="K6" s="79"/>
      <c r="L6" s="80"/>
      <c r="M6" s="79"/>
      <c r="N6" s="80"/>
      <c r="O6" s="79"/>
      <c r="P6" s="80"/>
      <c r="Q6" s="79"/>
      <c r="R6" s="80"/>
      <c r="S6" s="79"/>
      <c r="T6" s="80"/>
      <c r="U6" s="79"/>
      <c r="V6" s="80"/>
      <c r="W6" s="79"/>
      <c r="X6" s="80"/>
      <c r="Y6" s="79"/>
      <c r="Z6" s="80"/>
      <c r="AA6" s="79"/>
      <c r="AB6" s="80"/>
    </row>
    <row r="7" spans="1:53">
      <c r="A7" s="14" t="s">
        <v>52</v>
      </c>
      <c r="B7" s="105" t="s">
        <v>300</v>
      </c>
      <c r="C7" s="98"/>
      <c r="D7" s="99"/>
      <c r="E7" s="79"/>
      <c r="F7" s="80"/>
      <c r="G7" s="79"/>
      <c r="H7" s="80"/>
      <c r="I7" s="79"/>
      <c r="J7" s="80"/>
      <c r="K7" s="79">
        <v>1</v>
      </c>
      <c r="L7" s="80"/>
      <c r="M7" s="79"/>
      <c r="N7" s="80"/>
      <c r="O7" s="79"/>
      <c r="P7" s="80"/>
      <c r="Q7" s="79"/>
      <c r="R7" s="80"/>
      <c r="S7" s="79"/>
      <c r="T7" s="80"/>
      <c r="U7" s="79"/>
      <c r="V7" s="80"/>
      <c r="W7" s="79"/>
      <c r="X7" s="80"/>
      <c r="Y7" s="79"/>
      <c r="Z7" s="80"/>
      <c r="AA7" s="79"/>
      <c r="AB7" s="80"/>
    </row>
    <row r="8" spans="1:53">
      <c r="A8" s="14" t="s">
        <v>51</v>
      </c>
      <c r="B8" s="105" t="s">
        <v>301</v>
      </c>
      <c r="C8" s="98">
        <v>1.1574074074074073E-4</v>
      </c>
      <c r="D8" s="99">
        <v>2.3148148148148147E-5</v>
      </c>
      <c r="E8" s="79"/>
      <c r="F8" s="80"/>
      <c r="G8" s="79"/>
      <c r="H8" s="80"/>
      <c r="I8" s="79"/>
      <c r="J8" s="80"/>
      <c r="K8" s="79"/>
      <c r="L8" s="80"/>
      <c r="M8" s="79"/>
      <c r="N8" s="80"/>
      <c r="O8" s="79"/>
      <c r="P8" s="80"/>
      <c r="Q8" s="79"/>
      <c r="R8" s="80"/>
      <c r="S8" s="79"/>
      <c r="T8" s="80"/>
      <c r="U8" s="79"/>
      <c r="V8" s="80">
        <v>1</v>
      </c>
      <c r="W8" s="79"/>
      <c r="X8" s="80"/>
      <c r="Y8" s="79"/>
      <c r="Z8" s="80"/>
      <c r="AA8" s="79"/>
      <c r="AB8" s="80"/>
    </row>
    <row r="9" spans="1:53">
      <c r="A9" s="14" t="s">
        <v>50</v>
      </c>
      <c r="B9" s="105" t="s">
        <v>112</v>
      </c>
      <c r="C9" s="98"/>
      <c r="D9" s="99">
        <v>1.1574074074074073E-5</v>
      </c>
      <c r="E9" s="79"/>
      <c r="F9" s="80"/>
      <c r="G9" s="79"/>
      <c r="H9" s="80"/>
      <c r="I9" s="79"/>
      <c r="J9" s="80"/>
      <c r="K9" s="79"/>
      <c r="L9" s="80"/>
      <c r="M9" s="79"/>
      <c r="N9" s="80"/>
      <c r="O9" s="79">
        <v>1</v>
      </c>
      <c r="P9" s="80"/>
      <c r="Q9" s="79"/>
      <c r="R9" s="80"/>
      <c r="S9" s="79"/>
      <c r="T9" s="80"/>
      <c r="U9" s="79"/>
      <c r="V9" s="80"/>
      <c r="W9" s="79"/>
      <c r="X9" s="80"/>
      <c r="Y9" s="79"/>
      <c r="Z9" s="80"/>
      <c r="AA9" s="79"/>
      <c r="AB9" s="80"/>
    </row>
    <row r="10" spans="1:53">
      <c r="A10" s="14" t="s">
        <v>49</v>
      </c>
      <c r="B10" s="105" t="s">
        <v>302</v>
      </c>
      <c r="C10" s="98"/>
      <c r="D10" s="99">
        <v>1.0416666666666667E-4</v>
      </c>
      <c r="E10" s="79"/>
      <c r="F10" s="80"/>
      <c r="G10" s="79"/>
      <c r="H10" s="80"/>
      <c r="I10" s="79"/>
      <c r="J10" s="80"/>
      <c r="K10" s="79">
        <v>1</v>
      </c>
      <c r="L10" s="80"/>
      <c r="M10" s="79"/>
      <c r="N10" s="80"/>
      <c r="O10" s="79"/>
      <c r="P10" s="80"/>
      <c r="Q10" s="79"/>
      <c r="R10" s="80"/>
      <c r="S10" s="79"/>
      <c r="T10" s="80"/>
      <c r="U10" s="79"/>
      <c r="V10" s="80"/>
      <c r="W10" s="79"/>
      <c r="X10" s="80"/>
      <c r="Y10" s="79"/>
      <c r="Z10" s="80"/>
      <c r="AA10" s="79"/>
      <c r="AB10" s="80"/>
    </row>
    <row r="11" spans="1:53">
      <c r="A11" s="14" t="s">
        <v>48</v>
      </c>
      <c r="B11" s="105" t="s">
        <v>303</v>
      </c>
      <c r="C11" s="98">
        <v>1.7361111111111112E-4</v>
      </c>
      <c r="D11" s="99">
        <v>1.0416666666666667E-4</v>
      </c>
      <c r="E11" s="79"/>
      <c r="F11" s="80"/>
      <c r="G11" s="79"/>
      <c r="H11" s="80"/>
      <c r="I11" s="79"/>
      <c r="J11" s="80"/>
      <c r="K11" s="79"/>
      <c r="L11" s="80"/>
      <c r="M11" s="79"/>
      <c r="N11" s="80"/>
      <c r="O11" s="79"/>
      <c r="P11" s="80">
        <v>1</v>
      </c>
      <c r="Q11" s="79"/>
      <c r="R11" s="80"/>
      <c r="S11" s="79"/>
      <c r="T11" s="80"/>
      <c r="U11" s="79"/>
      <c r="V11" s="80"/>
      <c r="W11" s="79"/>
      <c r="X11" s="80"/>
      <c r="Y11" s="79"/>
      <c r="Z11" s="80"/>
      <c r="AA11" s="79"/>
      <c r="AB11" s="80"/>
    </row>
    <row r="12" spans="1:53">
      <c r="A12" s="14" t="s">
        <v>47</v>
      </c>
      <c r="B12" s="105" t="s">
        <v>304</v>
      </c>
      <c r="C12" s="98"/>
      <c r="D12" s="99"/>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105" t="s">
        <v>305</v>
      </c>
      <c r="C13" s="98"/>
      <c r="D13" s="99"/>
      <c r="E13" s="79">
        <v>1</v>
      </c>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105" t="s">
        <v>128</v>
      </c>
      <c r="C14" s="98"/>
      <c r="D14" s="99">
        <v>6.9444444444444444E-5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8"/>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8"/>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308</v>
      </c>
      <c r="C29" s="63">
        <f>SUBTOTAL(109,Taulukko156781011131519[SIJA: 1.])</f>
        <v>2.8935185185185184E-4</v>
      </c>
      <c r="D29" s="64">
        <f>SUBTOTAL(109,Taulukko156781011131519[ERO:-0:53])</f>
        <v>7.4074074074074081E-4</v>
      </c>
      <c r="E29" s="82">
        <f>SUM(E3:E28)</f>
        <v>3</v>
      </c>
      <c r="F29" s="83">
        <f>SUM(F3:F28)</f>
        <v>0</v>
      </c>
      <c r="G29" s="84">
        <f>SUM(G3:G28)</f>
        <v>0</v>
      </c>
      <c r="H29" s="83">
        <f t="shared" ref="H29:AB29" si="0">SUM(H3:H28)</f>
        <v>0</v>
      </c>
      <c r="I29" s="84">
        <f t="shared" si="0"/>
        <v>0</v>
      </c>
      <c r="J29" s="83">
        <f t="shared" si="0"/>
        <v>0</v>
      </c>
      <c r="K29" s="84">
        <f t="shared" si="0"/>
        <v>3</v>
      </c>
      <c r="L29" s="83">
        <f t="shared" si="0"/>
        <v>0</v>
      </c>
      <c r="M29" s="84">
        <f t="shared" si="0"/>
        <v>0</v>
      </c>
      <c r="N29" s="83">
        <f t="shared" si="0"/>
        <v>0</v>
      </c>
      <c r="O29" s="84">
        <f t="shared" si="0"/>
        <v>1</v>
      </c>
      <c r="P29" s="83">
        <f t="shared" si="0"/>
        <v>1</v>
      </c>
      <c r="Q29" s="84">
        <f t="shared" si="0"/>
        <v>0</v>
      </c>
      <c r="R29" s="83">
        <f t="shared" si="0"/>
        <v>0</v>
      </c>
      <c r="S29" s="84">
        <f t="shared" si="0"/>
        <v>1</v>
      </c>
      <c r="T29" s="83">
        <f t="shared" si="0"/>
        <v>0</v>
      </c>
      <c r="U29" s="84">
        <f t="shared" si="0"/>
        <v>1</v>
      </c>
      <c r="V29" s="83">
        <f t="shared" si="0"/>
        <v>1</v>
      </c>
      <c r="W29" s="84">
        <f t="shared" si="0"/>
        <v>0</v>
      </c>
      <c r="X29" s="83">
        <f t="shared" si="0"/>
        <v>0</v>
      </c>
      <c r="Y29" s="84">
        <f t="shared" si="0"/>
        <v>0</v>
      </c>
      <c r="Z29" s="83">
        <f t="shared" si="0"/>
        <v>0</v>
      </c>
      <c r="AA29" s="84">
        <f t="shared" si="0"/>
        <v>0</v>
      </c>
      <c r="AB29" s="83">
        <f t="shared" si="0"/>
        <v>0</v>
      </c>
      <c r="AC29" s="85">
        <f>SUM(E29:AB29)</f>
        <v>11</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5.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6" sqref="B16"/>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327</v>
      </c>
      <c r="B1" s="97" t="s">
        <v>326</v>
      </c>
      <c r="C1" s="11" t="s">
        <v>252</v>
      </c>
      <c r="D1" s="13" t="s">
        <v>328</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325</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05" t="s">
        <v>311</v>
      </c>
      <c r="C3" s="98"/>
      <c r="D3" s="99">
        <v>1.1574074074074073E-5</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105" t="s">
        <v>312</v>
      </c>
      <c r="C4" s="98"/>
      <c r="D4" s="99"/>
      <c r="E4" s="79"/>
      <c r="F4" s="80"/>
      <c r="G4" s="79"/>
      <c r="H4" s="80"/>
      <c r="I4" s="79">
        <v>1</v>
      </c>
      <c r="J4" s="80"/>
      <c r="K4" s="79"/>
      <c r="L4" s="80"/>
      <c r="M4" s="79"/>
      <c r="N4" s="80"/>
      <c r="O4" s="79"/>
      <c r="P4" s="80"/>
      <c r="Q4" s="79"/>
      <c r="R4" s="80"/>
      <c r="S4" s="79"/>
      <c r="T4" s="80"/>
      <c r="U4" s="79"/>
      <c r="V4" s="80"/>
      <c r="W4" s="79"/>
      <c r="X4" s="80"/>
      <c r="Y4" s="79"/>
      <c r="Z4" s="80"/>
      <c r="AA4" s="79"/>
      <c r="AB4" s="80"/>
    </row>
    <row r="5" spans="1:53">
      <c r="A5" s="14" t="s">
        <v>54</v>
      </c>
      <c r="B5" s="105" t="s">
        <v>313</v>
      </c>
      <c r="C5" s="98"/>
      <c r="D5" s="99">
        <v>1.7361111111111112E-4</v>
      </c>
      <c r="E5" s="77"/>
      <c r="F5" s="78"/>
      <c r="G5" s="77"/>
      <c r="H5" s="78"/>
      <c r="I5" s="77"/>
      <c r="J5" s="78"/>
      <c r="K5" s="77"/>
      <c r="L5" s="78"/>
      <c r="M5" s="77"/>
      <c r="N5" s="78"/>
      <c r="O5" s="77">
        <v>1</v>
      </c>
      <c r="P5" s="78"/>
      <c r="Q5" s="77"/>
      <c r="R5" s="78"/>
      <c r="S5" s="77"/>
      <c r="T5" s="78"/>
      <c r="U5" s="77"/>
      <c r="V5" s="78"/>
      <c r="W5" s="77"/>
      <c r="X5" s="78"/>
      <c r="Y5" s="77"/>
      <c r="Z5" s="78"/>
      <c r="AA5" s="77"/>
      <c r="AB5" s="78"/>
    </row>
    <row r="6" spans="1:53">
      <c r="A6" s="14" t="s">
        <v>53</v>
      </c>
      <c r="B6" s="105" t="s">
        <v>314</v>
      </c>
      <c r="C6" s="98"/>
      <c r="D6" s="99">
        <v>3.4722222222222222E-5</v>
      </c>
      <c r="E6" s="79"/>
      <c r="F6" s="80"/>
      <c r="G6" s="79"/>
      <c r="H6" s="80"/>
      <c r="I6" s="79"/>
      <c r="J6" s="80"/>
      <c r="K6" s="79"/>
      <c r="L6" s="80"/>
      <c r="M6" s="79"/>
      <c r="N6" s="80"/>
      <c r="O6" s="79"/>
      <c r="P6" s="80"/>
      <c r="Q6" s="79"/>
      <c r="R6" s="80"/>
      <c r="S6" s="79"/>
      <c r="T6" s="80"/>
      <c r="U6" s="79">
        <v>1</v>
      </c>
      <c r="V6" s="80"/>
      <c r="W6" s="79"/>
      <c r="X6" s="80"/>
      <c r="Y6" s="79"/>
      <c r="Z6" s="80"/>
      <c r="AA6" s="79"/>
      <c r="AB6" s="80"/>
    </row>
    <row r="7" spans="1:53">
      <c r="A7" s="14" t="s">
        <v>52</v>
      </c>
      <c r="B7" s="105" t="s">
        <v>315</v>
      </c>
      <c r="C7" s="98">
        <v>4.6296296296296293E-4</v>
      </c>
      <c r="D7" s="99">
        <v>2.3148148148148147E-5</v>
      </c>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105" t="s">
        <v>316</v>
      </c>
      <c r="C8" s="98"/>
      <c r="D8" s="99">
        <v>3.4722222222222222E-5</v>
      </c>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05" t="s">
        <v>317</v>
      </c>
      <c r="C9" s="98"/>
      <c r="D9" s="99"/>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105" t="s">
        <v>318</v>
      </c>
      <c r="C10" s="98"/>
      <c r="D10" s="99"/>
      <c r="E10" s="79"/>
      <c r="F10" s="80"/>
      <c r="G10" s="79"/>
      <c r="H10" s="80"/>
      <c r="I10" s="79"/>
      <c r="J10" s="80"/>
      <c r="K10" s="79">
        <v>1</v>
      </c>
      <c r="L10" s="80"/>
      <c r="M10" s="79"/>
      <c r="N10" s="80"/>
      <c r="O10" s="79"/>
      <c r="P10" s="80"/>
      <c r="Q10" s="79"/>
      <c r="R10" s="80"/>
      <c r="S10" s="79"/>
      <c r="T10" s="80"/>
      <c r="U10" s="79"/>
      <c r="V10" s="80"/>
      <c r="W10" s="79"/>
      <c r="X10" s="80"/>
      <c r="Y10" s="79"/>
      <c r="Z10" s="80"/>
      <c r="AA10" s="79"/>
      <c r="AB10" s="80"/>
    </row>
    <row r="11" spans="1:53">
      <c r="A11" s="14" t="s">
        <v>48</v>
      </c>
      <c r="B11" s="105" t="s">
        <v>319</v>
      </c>
      <c r="C11" s="98"/>
      <c r="D11" s="99">
        <v>1.1574074074074073E-4</v>
      </c>
      <c r="E11" s="79">
        <v>1</v>
      </c>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105" t="s">
        <v>320</v>
      </c>
      <c r="C12" s="98"/>
      <c r="D12" s="99"/>
      <c r="E12" s="79"/>
      <c r="F12" s="80"/>
      <c r="G12" s="79"/>
      <c r="H12" s="80"/>
      <c r="I12" s="79"/>
      <c r="J12" s="80"/>
      <c r="K12" s="79">
        <v>1</v>
      </c>
      <c r="L12" s="80"/>
      <c r="M12" s="79"/>
      <c r="N12" s="80"/>
      <c r="O12" s="79"/>
      <c r="P12" s="80"/>
      <c r="Q12" s="79"/>
      <c r="R12" s="80"/>
      <c r="S12" s="79"/>
      <c r="T12" s="80"/>
      <c r="U12" s="79"/>
      <c r="V12" s="80"/>
      <c r="W12" s="79"/>
      <c r="X12" s="80"/>
      <c r="Y12" s="79"/>
      <c r="Z12" s="80"/>
      <c r="AA12" s="79"/>
      <c r="AB12" s="80"/>
    </row>
    <row r="13" spans="1:53">
      <c r="A13" s="14" t="s">
        <v>46</v>
      </c>
      <c r="B13" s="105" t="s">
        <v>321</v>
      </c>
      <c r="C13" s="98"/>
      <c r="D13" s="99">
        <v>1.1574074074074073E-4</v>
      </c>
      <c r="E13" s="79"/>
      <c r="F13" s="80"/>
      <c r="G13" s="79"/>
      <c r="H13" s="80"/>
      <c r="I13" s="79"/>
      <c r="J13" s="80"/>
      <c r="K13" s="79"/>
      <c r="L13" s="80"/>
      <c r="M13" s="79"/>
      <c r="N13" s="80"/>
      <c r="O13" s="79"/>
      <c r="P13" s="80"/>
      <c r="Q13" s="79">
        <v>1</v>
      </c>
      <c r="R13" s="80"/>
      <c r="S13" s="79"/>
      <c r="T13" s="80"/>
      <c r="U13" s="79"/>
      <c r="V13" s="80"/>
      <c r="W13" s="79"/>
      <c r="X13" s="80"/>
      <c r="Y13" s="79"/>
      <c r="Z13" s="80"/>
      <c r="AA13" s="79"/>
      <c r="AB13" s="80"/>
    </row>
    <row r="14" spans="1:53">
      <c r="A14" s="14" t="s">
        <v>45</v>
      </c>
      <c r="B14" s="105" t="s">
        <v>322</v>
      </c>
      <c r="C14" s="98"/>
      <c r="D14" s="99"/>
      <c r="E14" s="79"/>
      <c r="F14" s="80"/>
      <c r="G14" s="79"/>
      <c r="H14" s="80"/>
      <c r="I14" s="79"/>
      <c r="J14" s="80"/>
      <c r="K14" s="79">
        <v>1</v>
      </c>
      <c r="L14" s="80"/>
      <c r="M14" s="79"/>
      <c r="N14" s="80"/>
      <c r="O14" s="79"/>
      <c r="P14" s="80"/>
      <c r="Q14" s="79"/>
      <c r="R14" s="80"/>
      <c r="S14" s="79"/>
      <c r="T14" s="80"/>
      <c r="U14" s="79"/>
      <c r="V14" s="80"/>
      <c r="W14" s="79"/>
      <c r="X14" s="80"/>
      <c r="Y14" s="79"/>
      <c r="Z14" s="80"/>
      <c r="AA14" s="79"/>
      <c r="AB14" s="80"/>
    </row>
    <row r="15" spans="1:53">
      <c r="A15" s="14" t="s">
        <v>44</v>
      </c>
      <c r="B15" s="105" t="s">
        <v>323</v>
      </c>
      <c r="C15" s="98"/>
      <c r="D15" s="99">
        <v>4.6296296296296294E-5</v>
      </c>
      <c r="E15" s="79"/>
      <c r="F15" s="80"/>
      <c r="G15" s="79"/>
      <c r="H15" s="80"/>
      <c r="I15" s="79"/>
      <c r="J15" s="80"/>
      <c r="K15" s="79"/>
      <c r="L15" s="80"/>
      <c r="M15" s="79"/>
      <c r="N15" s="80"/>
      <c r="O15" s="79"/>
      <c r="P15" s="80"/>
      <c r="Q15" s="79">
        <v>1</v>
      </c>
      <c r="R15" s="80"/>
      <c r="S15" s="79"/>
      <c r="T15" s="80"/>
      <c r="U15" s="79"/>
      <c r="V15" s="80"/>
      <c r="W15" s="79"/>
      <c r="X15" s="80"/>
      <c r="Y15" s="79"/>
      <c r="Z15" s="80"/>
      <c r="AA15" s="79"/>
      <c r="AB15" s="80"/>
    </row>
    <row r="16" spans="1:53">
      <c r="A16" s="14" t="s">
        <v>43</v>
      </c>
      <c r="B16" s="68"/>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324</v>
      </c>
      <c r="C29" s="63">
        <f>SUBTOTAL(109,Taulukko1567818[SIJA: 1.])</f>
        <v>4.6296296296296293E-4</v>
      </c>
      <c r="D29" s="64">
        <f>SUBTOTAL(109,Taulukko1567818[ERO:-4:21])</f>
        <v>5.5555555555555556E-4</v>
      </c>
      <c r="E29" s="82">
        <f>SUM(E3:E28)</f>
        <v>1</v>
      </c>
      <c r="F29" s="83">
        <f>SUM(F3:F28)</f>
        <v>0</v>
      </c>
      <c r="G29" s="84">
        <f>SUM(G3:G28)</f>
        <v>0</v>
      </c>
      <c r="H29" s="83">
        <f t="shared" ref="H29:AB29" si="0">SUM(H3:H28)</f>
        <v>0</v>
      </c>
      <c r="I29" s="84">
        <f t="shared" si="0"/>
        <v>1</v>
      </c>
      <c r="J29" s="83">
        <f t="shared" si="0"/>
        <v>0</v>
      </c>
      <c r="K29" s="84">
        <f t="shared" si="0"/>
        <v>4</v>
      </c>
      <c r="L29" s="83">
        <f t="shared" si="0"/>
        <v>0</v>
      </c>
      <c r="M29" s="84">
        <f t="shared" si="0"/>
        <v>0</v>
      </c>
      <c r="N29" s="83">
        <f t="shared" si="0"/>
        <v>0</v>
      </c>
      <c r="O29" s="84">
        <f t="shared" si="0"/>
        <v>1</v>
      </c>
      <c r="P29" s="83">
        <f t="shared" si="0"/>
        <v>0</v>
      </c>
      <c r="Q29" s="84">
        <f t="shared" si="0"/>
        <v>2</v>
      </c>
      <c r="R29" s="83">
        <f t="shared" si="0"/>
        <v>0</v>
      </c>
      <c r="S29" s="84">
        <f t="shared" si="0"/>
        <v>1</v>
      </c>
      <c r="T29" s="83">
        <f t="shared" si="0"/>
        <v>0</v>
      </c>
      <c r="U29" s="84">
        <f t="shared" si="0"/>
        <v>3</v>
      </c>
      <c r="V29" s="83">
        <f t="shared" si="0"/>
        <v>0</v>
      </c>
      <c r="W29" s="84">
        <f t="shared" si="0"/>
        <v>0</v>
      </c>
      <c r="X29" s="83">
        <f t="shared" si="0"/>
        <v>0</v>
      </c>
      <c r="Y29" s="84">
        <f t="shared" si="0"/>
        <v>0</v>
      </c>
      <c r="Z29" s="83">
        <f t="shared" si="0"/>
        <v>0</v>
      </c>
      <c r="AA29" s="84">
        <f t="shared" si="0"/>
        <v>0</v>
      </c>
      <c r="AB29" s="83">
        <f t="shared" si="0"/>
        <v>0</v>
      </c>
      <c r="AC29" s="85">
        <f>SUM(E29:AB29)</f>
        <v>13</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B31" t="s">
        <v>329</v>
      </c>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6.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D10" sqref="D10"/>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342</v>
      </c>
      <c r="B1" s="97" t="s">
        <v>341</v>
      </c>
      <c r="C1" s="11" t="s">
        <v>343</v>
      </c>
      <c r="D1" s="13" t="s">
        <v>344</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10" t="s">
        <v>330</v>
      </c>
      <c r="C3" s="98"/>
      <c r="D3" s="99">
        <v>4.1666666666666669E-4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110" t="s">
        <v>331</v>
      </c>
      <c r="C4" s="98"/>
      <c r="D4" s="99">
        <v>2.3148148148148147E-5</v>
      </c>
      <c r="E4" s="79"/>
      <c r="F4" s="80"/>
      <c r="G4" s="79"/>
      <c r="H4" s="80"/>
      <c r="I4" s="79"/>
      <c r="J4" s="80"/>
      <c r="K4" s="79"/>
      <c r="L4" s="80"/>
      <c r="M4" s="79"/>
      <c r="N4" s="80"/>
      <c r="O4" s="79"/>
      <c r="P4" s="80"/>
      <c r="Q4" s="79">
        <v>1</v>
      </c>
      <c r="R4" s="80"/>
      <c r="S4" s="79"/>
      <c r="T4" s="80"/>
      <c r="U4" s="79"/>
      <c r="V4" s="80"/>
      <c r="W4" s="79"/>
      <c r="X4" s="80"/>
      <c r="Y4" s="79"/>
      <c r="Z4" s="80"/>
      <c r="AA4" s="79"/>
      <c r="AB4" s="80"/>
    </row>
    <row r="5" spans="1:53">
      <c r="A5" s="14" t="s">
        <v>54</v>
      </c>
      <c r="B5" s="110" t="s">
        <v>332</v>
      </c>
      <c r="C5" s="98"/>
      <c r="D5" s="99"/>
      <c r="E5" s="77"/>
      <c r="F5" s="78"/>
      <c r="G5" s="77"/>
      <c r="H5" s="78"/>
      <c r="I5" s="77"/>
      <c r="J5" s="78"/>
      <c r="K5" s="77">
        <v>1</v>
      </c>
      <c r="L5" s="78"/>
      <c r="M5" s="77"/>
      <c r="N5" s="78"/>
      <c r="O5" s="77"/>
      <c r="P5" s="78"/>
      <c r="Q5" s="77"/>
      <c r="R5" s="78"/>
      <c r="S5" s="77"/>
      <c r="T5" s="78"/>
      <c r="U5" s="77"/>
      <c r="V5" s="78"/>
      <c r="W5" s="77"/>
      <c r="X5" s="78"/>
      <c r="Y5" s="77"/>
      <c r="Z5" s="78"/>
      <c r="AA5" s="77"/>
      <c r="AB5" s="78"/>
    </row>
    <row r="6" spans="1:53">
      <c r="A6" s="14" t="s">
        <v>53</v>
      </c>
      <c r="B6" s="110" t="s">
        <v>333</v>
      </c>
      <c r="C6" s="98"/>
      <c r="D6" s="99"/>
      <c r="E6" s="79"/>
      <c r="F6" s="80"/>
      <c r="G6" s="79"/>
      <c r="H6" s="80"/>
      <c r="I6" s="79"/>
      <c r="J6" s="80"/>
      <c r="K6" s="79"/>
      <c r="L6" s="80"/>
      <c r="M6" s="79"/>
      <c r="N6" s="80"/>
      <c r="O6" s="79">
        <v>1</v>
      </c>
      <c r="P6" s="80"/>
      <c r="Q6" s="79"/>
      <c r="R6" s="80"/>
      <c r="S6" s="79"/>
      <c r="T6" s="80"/>
      <c r="U6" s="79"/>
      <c r="V6" s="80"/>
      <c r="W6" s="79"/>
      <c r="X6" s="80"/>
      <c r="Y6" s="79"/>
      <c r="Z6" s="80"/>
      <c r="AA6" s="79"/>
      <c r="AB6" s="80"/>
    </row>
    <row r="7" spans="1:53">
      <c r="A7" s="14" t="s">
        <v>52</v>
      </c>
      <c r="B7" s="110" t="s">
        <v>334</v>
      </c>
      <c r="C7" s="98"/>
      <c r="D7" s="99"/>
      <c r="E7" s="79"/>
      <c r="F7" s="80"/>
      <c r="G7" s="79"/>
      <c r="H7" s="80"/>
      <c r="I7" s="79"/>
      <c r="J7" s="80"/>
      <c r="K7" s="79"/>
      <c r="L7" s="80"/>
      <c r="M7" s="79"/>
      <c r="N7" s="80"/>
      <c r="O7" s="79"/>
      <c r="P7" s="80"/>
      <c r="Q7" s="79">
        <v>1</v>
      </c>
      <c r="R7" s="80"/>
      <c r="S7" s="79"/>
      <c r="T7" s="80"/>
      <c r="U7" s="79"/>
      <c r="V7" s="80"/>
      <c r="W7" s="79"/>
      <c r="X7" s="80"/>
      <c r="Y7" s="79"/>
      <c r="Z7" s="80"/>
      <c r="AA7" s="79"/>
      <c r="AB7" s="80"/>
    </row>
    <row r="8" spans="1:53">
      <c r="A8" s="14" t="s">
        <v>51</v>
      </c>
      <c r="B8" s="110" t="s">
        <v>335</v>
      </c>
      <c r="C8" s="98"/>
      <c r="D8" s="99"/>
      <c r="E8" s="79"/>
      <c r="F8" s="80"/>
      <c r="G8" s="79"/>
      <c r="H8" s="80"/>
      <c r="I8" s="79"/>
      <c r="J8" s="80"/>
      <c r="K8" s="79"/>
      <c r="L8" s="80"/>
      <c r="M8" s="79"/>
      <c r="N8" s="80"/>
      <c r="O8" s="79"/>
      <c r="P8" s="80"/>
      <c r="Q8" s="79"/>
      <c r="R8" s="80"/>
      <c r="S8" s="79"/>
      <c r="T8" s="80"/>
      <c r="U8" s="79">
        <v>1</v>
      </c>
      <c r="V8" s="80"/>
      <c r="W8" s="79"/>
      <c r="X8" s="80"/>
      <c r="Y8" s="79"/>
      <c r="Z8" s="80"/>
      <c r="AA8" s="79"/>
      <c r="AB8" s="80"/>
    </row>
    <row r="9" spans="1:53" ht="30">
      <c r="A9" s="14" t="s">
        <v>50</v>
      </c>
      <c r="B9" s="110" t="s">
        <v>336</v>
      </c>
      <c r="C9" s="98">
        <v>5.2083333333333333E-4</v>
      </c>
      <c r="D9" s="99">
        <v>1.273148148148148E-4</v>
      </c>
      <c r="E9" s="79"/>
      <c r="F9" s="80"/>
      <c r="G9" s="79"/>
      <c r="H9" s="80">
        <v>1</v>
      </c>
      <c r="I9" s="79"/>
      <c r="J9" s="80"/>
      <c r="K9" s="79"/>
      <c r="L9" s="80"/>
      <c r="M9" s="79"/>
      <c r="N9" s="80"/>
      <c r="O9" s="79"/>
      <c r="P9" s="80"/>
      <c r="Q9" s="79"/>
      <c r="R9" s="80"/>
      <c r="S9" s="79"/>
      <c r="T9" s="80"/>
      <c r="U9" s="79"/>
      <c r="V9" s="80"/>
      <c r="W9" s="79"/>
      <c r="X9" s="80"/>
      <c r="Y9" s="79"/>
      <c r="Z9" s="80"/>
      <c r="AA9" s="79"/>
      <c r="AB9" s="80"/>
    </row>
    <row r="10" spans="1:53">
      <c r="A10" s="14" t="s">
        <v>49</v>
      </c>
      <c r="B10" s="110" t="s">
        <v>337</v>
      </c>
      <c r="C10" s="98">
        <v>1.7361111111111112E-4</v>
      </c>
      <c r="D10" s="99">
        <v>2.199074074074074E-4</v>
      </c>
      <c r="E10" s="79"/>
      <c r="F10" s="80"/>
      <c r="G10" s="79"/>
      <c r="H10" s="80"/>
      <c r="I10" s="79"/>
      <c r="J10" s="80"/>
      <c r="K10" s="79"/>
      <c r="L10" s="80"/>
      <c r="M10" s="79"/>
      <c r="N10" s="80"/>
      <c r="O10" s="79"/>
      <c r="P10" s="80">
        <v>1</v>
      </c>
      <c r="Q10" s="79"/>
      <c r="R10" s="80"/>
      <c r="S10" s="79"/>
      <c r="T10" s="80"/>
      <c r="U10" s="79"/>
      <c r="V10" s="80"/>
      <c r="W10" s="79"/>
      <c r="X10" s="80"/>
      <c r="Y10" s="79"/>
      <c r="Z10" s="80"/>
      <c r="AA10" s="79"/>
      <c r="AB10" s="80"/>
    </row>
    <row r="11" spans="1:53">
      <c r="A11" s="14" t="s">
        <v>48</v>
      </c>
      <c r="B11" s="110" t="s">
        <v>338</v>
      </c>
      <c r="C11" s="98">
        <v>3.4722222222222224E-4</v>
      </c>
      <c r="D11" s="99">
        <v>4.5138888888888892E-4</v>
      </c>
      <c r="E11" s="79"/>
      <c r="F11" s="80"/>
      <c r="G11" s="79"/>
      <c r="H11" s="80"/>
      <c r="I11" s="79"/>
      <c r="J11" s="80"/>
      <c r="K11" s="79"/>
      <c r="L11" s="80">
        <v>1</v>
      </c>
      <c r="M11" s="79"/>
      <c r="N11" s="80"/>
      <c r="O11" s="79"/>
      <c r="P11" s="80"/>
      <c r="Q11" s="79"/>
      <c r="R11" s="80"/>
      <c r="S11" s="79"/>
      <c r="T11" s="80"/>
      <c r="U11" s="79"/>
      <c r="V11" s="80"/>
      <c r="W11" s="79"/>
      <c r="X11" s="80"/>
      <c r="Y11" s="79"/>
      <c r="Z11" s="80"/>
      <c r="AA11" s="79"/>
      <c r="AB11" s="80"/>
    </row>
    <row r="12" spans="1:53" ht="30">
      <c r="A12" s="14" t="s">
        <v>47</v>
      </c>
      <c r="B12" s="110" t="s">
        <v>339</v>
      </c>
      <c r="C12" s="98">
        <v>2.4305555555555556E-3</v>
      </c>
      <c r="D12" s="99">
        <v>2.5578703703703705E-3</v>
      </c>
      <c r="E12" s="79"/>
      <c r="F12" s="80"/>
      <c r="G12" s="79"/>
      <c r="H12" s="80"/>
      <c r="I12" s="79"/>
      <c r="J12" s="80"/>
      <c r="K12" s="79"/>
      <c r="L12" s="80"/>
      <c r="M12" s="79"/>
      <c r="N12" s="80"/>
      <c r="O12" s="79"/>
      <c r="P12" s="80"/>
      <c r="Q12" s="79"/>
      <c r="R12" s="80"/>
      <c r="S12" s="79"/>
      <c r="T12" s="80"/>
      <c r="U12" s="79"/>
      <c r="V12" s="80"/>
      <c r="W12" s="79"/>
      <c r="X12" s="80"/>
      <c r="Y12" s="79"/>
      <c r="Z12" s="80"/>
      <c r="AA12" s="79"/>
      <c r="AB12" s="80">
        <v>1</v>
      </c>
    </row>
    <row r="13" spans="1:53">
      <c r="A13" s="14" t="s">
        <v>46</v>
      </c>
      <c r="B13" s="110" t="s">
        <v>340</v>
      </c>
      <c r="C13" s="98"/>
      <c r="D13" s="99"/>
      <c r="E13" s="79"/>
      <c r="F13" s="80"/>
      <c r="G13" s="79"/>
      <c r="H13" s="80"/>
      <c r="I13" s="79"/>
      <c r="J13" s="80"/>
      <c r="K13" s="79"/>
      <c r="L13" s="80"/>
      <c r="M13" s="79"/>
      <c r="N13" s="80"/>
      <c r="O13" s="79">
        <v>1</v>
      </c>
      <c r="P13" s="80"/>
      <c r="Q13" s="79"/>
      <c r="R13" s="80"/>
      <c r="S13" s="79"/>
      <c r="T13" s="80"/>
      <c r="U13" s="79"/>
      <c r="V13" s="80"/>
      <c r="W13" s="79"/>
      <c r="X13" s="80"/>
      <c r="Y13" s="79"/>
      <c r="Z13" s="80"/>
      <c r="AA13" s="79"/>
      <c r="AB13" s="80"/>
    </row>
    <row r="14" spans="1:53">
      <c r="A14" s="14" t="s">
        <v>45</v>
      </c>
      <c r="B14" s="110" t="s">
        <v>128</v>
      </c>
      <c r="C14" s="98"/>
      <c r="D14" s="99">
        <v>8.1018518518518516E-5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8"/>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8"/>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8"/>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8"/>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8"/>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8"/>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8"/>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8"/>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8"/>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8"/>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8"/>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8"/>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8"/>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8"/>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345</v>
      </c>
      <c r="C29" s="63">
        <f>SUBTOTAL(109,Taulukko156781011121416[SIJA: 3.])</f>
        <v>3.472222222222222E-3</v>
      </c>
      <c r="D29" s="64">
        <f>SUBTOTAL(109,Taulukko156781011121416[ERO:3:09])</f>
        <v>3.8773148148148152E-3</v>
      </c>
      <c r="E29" s="82">
        <f>SUM(E3:E28)</f>
        <v>0</v>
      </c>
      <c r="F29" s="83">
        <f>SUM(F3:F28)</f>
        <v>0</v>
      </c>
      <c r="G29" s="84">
        <f>SUM(G3:G28)</f>
        <v>0</v>
      </c>
      <c r="H29" s="83">
        <f t="shared" ref="H29:AB29" si="0">SUM(H3:H28)</f>
        <v>1</v>
      </c>
      <c r="I29" s="84">
        <f t="shared" si="0"/>
        <v>0</v>
      </c>
      <c r="J29" s="83">
        <f t="shared" si="0"/>
        <v>0</v>
      </c>
      <c r="K29" s="84">
        <f t="shared" si="0"/>
        <v>1</v>
      </c>
      <c r="L29" s="83">
        <f t="shared" si="0"/>
        <v>1</v>
      </c>
      <c r="M29" s="84">
        <f t="shared" si="0"/>
        <v>0</v>
      </c>
      <c r="N29" s="83">
        <f t="shared" si="0"/>
        <v>0</v>
      </c>
      <c r="O29" s="84">
        <f t="shared" si="0"/>
        <v>2</v>
      </c>
      <c r="P29" s="83">
        <f t="shared" si="0"/>
        <v>1</v>
      </c>
      <c r="Q29" s="84">
        <f t="shared" si="0"/>
        <v>2</v>
      </c>
      <c r="R29" s="83">
        <f t="shared" si="0"/>
        <v>0</v>
      </c>
      <c r="S29" s="84">
        <f t="shared" si="0"/>
        <v>1</v>
      </c>
      <c r="T29" s="83">
        <f t="shared" si="0"/>
        <v>0</v>
      </c>
      <c r="U29" s="84">
        <f t="shared" si="0"/>
        <v>1</v>
      </c>
      <c r="V29" s="83">
        <f t="shared" si="0"/>
        <v>0</v>
      </c>
      <c r="W29" s="84">
        <f t="shared" si="0"/>
        <v>0</v>
      </c>
      <c r="X29" s="83">
        <f t="shared" si="0"/>
        <v>0</v>
      </c>
      <c r="Y29" s="84">
        <f t="shared" si="0"/>
        <v>0</v>
      </c>
      <c r="Z29" s="83">
        <f t="shared" si="0"/>
        <v>0</v>
      </c>
      <c r="AA29" s="84">
        <f t="shared" si="0"/>
        <v>0</v>
      </c>
      <c r="AB29" s="83">
        <f t="shared" si="0"/>
        <v>1</v>
      </c>
      <c r="AC29" s="85">
        <f>SUM(E29:AB29)</f>
        <v>11</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7.xml><?xml version="1.0" encoding="utf-8"?>
<worksheet xmlns="http://schemas.openxmlformats.org/spreadsheetml/2006/main" xmlns:r="http://schemas.openxmlformats.org/officeDocument/2006/relationships">
  <sheetPr>
    <tabColor theme="0"/>
  </sheetPr>
  <dimension ref="A1:BA144"/>
  <sheetViews>
    <sheetView zoomScaleNormal="100" workbookViewId="0">
      <selection activeCell="B12" sqref="B12"/>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365</v>
      </c>
      <c r="B1" s="97" t="s">
        <v>363</v>
      </c>
      <c r="C1" s="11" t="s">
        <v>366</v>
      </c>
      <c r="D1" s="13" t="s">
        <v>367</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10" t="s">
        <v>346</v>
      </c>
      <c r="C3" s="98">
        <v>4.6296296296296293E-4</v>
      </c>
      <c r="D3" s="99">
        <v>4.6296296296296293E-4</v>
      </c>
      <c r="E3" s="77"/>
      <c r="F3" s="78"/>
      <c r="G3" s="77"/>
      <c r="H3" s="78"/>
      <c r="I3" s="77"/>
      <c r="J3" s="78"/>
      <c r="K3" s="77"/>
      <c r="L3" s="78"/>
      <c r="M3" s="77"/>
      <c r="N3" s="78"/>
      <c r="O3" s="77"/>
      <c r="P3" s="78"/>
      <c r="Q3" s="77"/>
      <c r="R3" s="78"/>
      <c r="S3" s="77"/>
      <c r="T3" s="78">
        <v>1</v>
      </c>
      <c r="U3" s="77"/>
      <c r="V3" s="78"/>
      <c r="W3" s="77"/>
      <c r="X3" s="78"/>
      <c r="Y3" s="77"/>
      <c r="Z3" s="78"/>
      <c r="AA3" s="77"/>
      <c r="AB3" s="78"/>
    </row>
    <row r="4" spans="1:53">
      <c r="A4" s="15" t="s">
        <v>55</v>
      </c>
      <c r="B4" s="110" t="s">
        <v>347</v>
      </c>
      <c r="C4" s="98"/>
      <c r="D4" s="99">
        <v>3.7037037037037035E-4</v>
      </c>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110" t="s">
        <v>348</v>
      </c>
      <c r="C5" s="98"/>
      <c r="D5" s="99"/>
      <c r="E5" s="77"/>
      <c r="F5" s="78"/>
      <c r="G5" s="77"/>
      <c r="H5" s="78"/>
      <c r="I5" s="77"/>
      <c r="J5" s="78"/>
      <c r="K5" s="77"/>
      <c r="L5" s="78"/>
      <c r="M5" s="77">
        <v>1</v>
      </c>
      <c r="N5" s="78"/>
      <c r="O5" s="77"/>
      <c r="P5" s="78"/>
      <c r="Q5" s="77"/>
      <c r="R5" s="78"/>
      <c r="S5" s="77"/>
      <c r="T5" s="78"/>
      <c r="U5" s="77"/>
      <c r="V5" s="78"/>
      <c r="W5" s="77"/>
      <c r="X5" s="78"/>
      <c r="Y5" s="77"/>
      <c r="Z5" s="78"/>
      <c r="AA5" s="77"/>
      <c r="AB5" s="78"/>
    </row>
    <row r="6" spans="1:53">
      <c r="A6" s="14" t="s">
        <v>53</v>
      </c>
      <c r="B6" s="110" t="s">
        <v>368</v>
      </c>
      <c r="C6" s="98">
        <v>7.5231481481481471E-4</v>
      </c>
      <c r="D6" s="99">
        <v>8.1018518518518516E-4</v>
      </c>
      <c r="E6" s="79"/>
      <c r="F6" s="80"/>
      <c r="G6" s="79"/>
      <c r="H6" s="80"/>
      <c r="I6" s="79"/>
      <c r="J6" s="80"/>
      <c r="K6" s="79"/>
      <c r="L6" s="80"/>
      <c r="M6" s="79"/>
      <c r="N6" s="80"/>
      <c r="O6" s="79"/>
      <c r="P6" s="80">
        <v>1</v>
      </c>
      <c r="Q6" s="79"/>
      <c r="R6" s="80"/>
      <c r="S6" s="79"/>
      <c r="T6" s="80"/>
      <c r="U6" s="79"/>
      <c r="V6" s="80"/>
      <c r="W6" s="79"/>
      <c r="X6" s="80"/>
      <c r="Y6" s="79"/>
      <c r="Z6" s="80"/>
      <c r="AA6" s="79"/>
      <c r="AB6" s="80"/>
    </row>
    <row r="7" spans="1:53">
      <c r="A7" s="14" t="s">
        <v>52</v>
      </c>
      <c r="B7" s="110" t="s">
        <v>349</v>
      </c>
      <c r="C7" s="98"/>
      <c r="D7" s="99">
        <v>1.0416666666666667E-4</v>
      </c>
      <c r="E7" s="79"/>
      <c r="F7" s="80"/>
      <c r="G7" s="79">
        <v>1</v>
      </c>
      <c r="H7" s="80"/>
      <c r="I7" s="79"/>
      <c r="J7" s="80"/>
      <c r="K7" s="79"/>
      <c r="L7" s="80"/>
      <c r="M7" s="79"/>
      <c r="N7" s="80"/>
      <c r="O7" s="79"/>
      <c r="P7" s="80"/>
      <c r="Q7" s="79"/>
      <c r="R7" s="80"/>
      <c r="S7" s="79"/>
      <c r="T7" s="80"/>
      <c r="U7" s="79"/>
      <c r="V7" s="80"/>
      <c r="W7" s="79"/>
      <c r="X7" s="80"/>
      <c r="Y7" s="79"/>
      <c r="Z7" s="80"/>
      <c r="AA7" s="79"/>
      <c r="AB7" s="80"/>
    </row>
    <row r="8" spans="1:53">
      <c r="A8" s="14" t="s">
        <v>51</v>
      </c>
      <c r="B8" s="110" t="s">
        <v>350</v>
      </c>
      <c r="C8" s="98"/>
      <c r="D8" s="99">
        <v>1.8518518518518518E-4</v>
      </c>
      <c r="E8" s="79"/>
      <c r="F8" s="80"/>
      <c r="G8" s="79"/>
      <c r="H8" s="80"/>
      <c r="I8" s="79"/>
      <c r="J8" s="80"/>
      <c r="K8" s="79"/>
      <c r="L8" s="80"/>
      <c r="M8" s="79"/>
      <c r="N8" s="80"/>
      <c r="O8" s="79"/>
      <c r="P8" s="80"/>
      <c r="Q8" s="79">
        <v>1</v>
      </c>
      <c r="R8" s="80"/>
      <c r="S8" s="79"/>
      <c r="T8" s="80"/>
      <c r="U8" s="79"/>
      <c r="V8" s="80"/>
      <c r="W8" s="79"/>
      <c r="X8" s="80"/>
      <c r="Y8" s="79"/>
      <c r="Z8" s="80"/>
      <c r="AA8" s="79"/>
      <c r="AB8" s="80"/>
    </row>
    <row r="9" spans="1:53">
      <c r="A9" s="14" t="s">
        <v>50</v>
      </c>
      <c r="B9" s="110" t="s">
        <v>351</v>
      </c>
      <c r="C9" s="98"/>
      <c r="D9" s="99"/>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110" t="s">
        <v>352</v>
      </c>
      <c r="C10" s="98">
        <v>8.6805555555555551E-4</v>
      </c>
      <c r="D10" s="99">
        <v>9.0277777777777784E-4</v>
      </c>
      <c r="E10" s="79"/>
      <c r="F10" s="80"/>
      <c r="G10" s="79"/>
      <c r="H10" s="80"/>
      <c r="I10" s="79"/>
      <c r="J10" s="80"/>
      <c r="K10" s="79"/>
      <c r="L10" s="80">
        <v>1</v>
      </c>
      <c r="M10" s="79"/>
      <c r="N10" s="80"/>
      <c r="O10" s="79"/>
      <c r="P10" s="80"/>
      <c r="Q10" s="79"/>
      <c r="R10" s="80"/>
      <c r="S10" s="79"/>
      <c r="T10" s="80"/>
      <c r="U10" s="79"/>
      <c r="V10" s="80"/>
      <c r="W10" s="79"/>
      <c r="X10" s="80"/>
      <c r="Y10" s="79"/>
      <c r="Z10" s="80"/>
      <c r="AA10" s="79"/>
      <c r="AB10" s="80"/>
    </row>
    <row r="11" spans="1:53" ht="30">
      <c r="A11" s="14" t="s">
        <v>48</v>
      </c>
      <c r="B11" s="110" t="s">
        <v>353</v>
      </c>
      <c r="C11" s="98">
        <v>1.5046296296296294E-3</v>
      </c>
      <c r="D11" s="99">
        <v>1.5509259259259261E-3</v>
      </c>
      <c r="E11" s="79"/>
      <c r="F11" s="80">
        <v>1</v>
      </c>
      <c r="G11" s="79"/>
      <c r="H11" s="80"/>
      <c r="I11" s="79"/>
      <c r="J11" s="80"/>
      <c r="K11" s="79"/>
      <c r="L11" s="80"/>
      <c r="M11" s="79"/>
      <c r="N11" s="80"/>
      <c r="O11" s="79"/>
      <c r="P11" s="80"/>
      <c r="Q11" s="79"/>
      <c r="R11" s="80"/>
      <c r="S11" s="79"/>
      <c r="T11" s="80"/>
      <c r="U11" s="79"/>
      <c r="V11" s="80"/>
      <c r="W11" s="79"/>
      <c r="X11" s="80"/>
      <c r="Y11" s="79"/>
      <c r="Z11" s="80"/>
      <c r="AA11" s="79"/>
      <c r="AB11" s="80"/>
    </row>
    <row r="12" spans="1:53" ht="30">
      <c r="A12" s="14" t="s">
        <v>47</v>
      </c>
      <c r="B12" s="110" t="s">
        <v>354</v>
      </c>
      <c r="C12" s="98">
        <v>4.6296296296296293E-4</v>
      </c>
      <c r="D12" s="99">
        <v>6.9444444444444447E-4</v>
      </c>
      <c r="E12" s="79"/>
      <c r="F12" s="80"/>
      <c r="G12" s="79"/>
      <c r="H12" s="80">
        <v>1</v>
      </c>
      <c r="I12" s="79"/>
      <c r="J12" s="80"/>
      <c r="K12" s="79"/>
      <c r="L12" s="80"/>
      <c r="M12" s="79"/>
      <c r="N12" s="80"/>
      <c r="O12" s="79"/>
      <c r="P12" s="80"/>
      <c r="Q12" s="79"/>
      <c r="R12" s="80"/>
      <c r="S12" s="79"/>
      <c r="T12" s="80"/>
      <c r="U12" s="79"/>
      <c r="V12" s="80"/>
      <c r="W12" s="79"/>
      <c r="X12" s="80"/>
      <c r="Y12" s="79"/>
      <c r="Z12" s="80"/>
      <c r="AA12" s="79"/>
      <c r="AB12" s="80"/>
    </row>
    <row r="13" spans="1:53">
      <c r="A13" s="14" t="s">
        <v>46</v>
      </c>
      <c r="B13" s="110" t="s">
        <v>355</v>
      </c>
      <c r="C13" s="98">
        <v>1.1574074074074073E-4</v>
      </c>
      <c r="D13" s="99">
        <v>3.8194444444444446E-4</v>
      </c>
      <c r="E13" s="79"/>
      <c r="F13" s="80"/>
      <c r="G13" s="79"/>
      <c r="H13" s="80"/>
      <c r="I13" s="79"/>
      <c r="J13" s="80"/>
      <c r="K13" s="79">
        <v>1</v>
      </c>
      <c r="L13" s="80"/>
      <c r="M13" s="79"/>
      <c r="N13" s="80"/>
      <c r="O13" s="79"/>
      <c r="P13" s="80"/>
      <c r="Q13" s="79"/>
      <c r="R13" s="80"/>
      <c r="S13" s="79"/>
      <c r="T13" s="80"/>
      <c r="U13" s="79"/>
      <c r="V13" s="80"/>
      <c r="W13" s="79"/>
      <c r="X13" s="80"/>
      <c r="Y13" s="79"/>
      <c r="Z13" s="80"/>
      <c r="AA13" s="79"/>
      <c r="AB13" s="80"/>
    </row>
    <row r="14" spans="1:53">
      <c r="A14" s="14" t="s">
        <v>45</v>
      </c>
      <c r="B14" s="110" t="s">
        <v>356</v>
      </c>
      <c r="C14" s="98">
        <v>1.1574074074074073E-4</v>
      </c>
      <c r="D14" s="99">
        <v>3.7037037037037035E-4</v>
      </c>
      <c r="E14" s="79">
        <v>1</v>
      </c>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110" t="s">
        <v>357</v>
      </c>
      <c r="C15" s="98">
        <v>1.1574074074074073E-4</v>
      </c>
      <c r="D15" s="99">
        <v>2.199074074074074E-4</v>
      </c>
      <c r="E15" s="79">
        <v>1</v>
      </c>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110" t="s">
        <v>358</v>
      </c>
      <c r="C16" s="98"/>
      <c r="D16" s="99"/>
      <c r="E16" s="79"/>
      <c r="F16" s="80"/>
      <c r="G16" s="79"/>
      <c r="H16" s="80"/>
      <c r="I16" s="79"/>
      <c r="J16" s="80"/>
      <c r="K16" s="79"/>
      <c r="L16" s="80"/>
      <c r="M16" s="79"/>
      <c r="N16" s="80"/>
      <c r="O16" s="79"/>
      <c r="P16" s="80"/>
      <c r="Q16" s="79">
        <v>1</v>
      </c>
      <c r="R16" s="80"/>
      <c r="S16" s="79"/>
      <c r="T16" s="80"/>
      <c r="U16" s="79"/>
      <c r="V16" s="80"/>
      <c r="W16" s="79"/>
      <c r="X16" s="80"/>
      <c r="Y16" s="79"/>
      <c r="Z16" s="80"/>
      <c r="AA16" s="79"/>
      <c r="AB16" s="80"/>
    </row>
    <row r="17" spans="1:37">
      <c r="A17" s="14" t="s">
        <v>42</v>
      </c>
      <c r="B17" s="110" t="s">
        <v>112</v>
      </c>
      <c r="C17" s="98"/>
      <c r="D17" s="99"/>
      <c r="E17" s="79"/>
      <c r="F17" s="80"/>
      <c r="G17" s="79"/>
      <c r="H17" s="80"/>
      <c r="I17" s="79"/>
      <c r="J17" s="80"/>
      <c r="K17" s="79"/>
      <c r="L17" s="80"/>
      <c r="M17" s="79"/>
      <c r="N17" s="80"/>
      <c r="O17" s="79">
        <v>1</v>
      </c>
      <c r="P17" s="80"/>
      <c r="Q17" s="79"/>
      <c r="R17" s="80"/>
      <c r="S17" s="79"/>
      <c r="T17" s="80"/>
      <c r="U17" s="79"/>
      <c r="V17" s="80"/>
      <c r="W17" s="79"/>
      <c r="X17" s="80"/>
      <c r="Y17" s="79"/>
      <c r="Z17" s="80"/>
      <c r="AA17" s="79"/>
      <c r="AB17" s="80"/>
    </row>
    <row r="18" spans="1:37">
      <c r="A18" s="14" t="s">
        <v>41</v>
      </c>
      <c r="B18" s="110" t="s">
        <v>359</v>
      </c>
      <c r="C18" s="98"/>
      <c r="D18" s="99">
        <v>1.9675925925925926E-4</v>
      </c>
      <c r="E18" s="79">
        <v>1</v>
      </c>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110" t="s">
        <v>360</v>
      </c>
      <c r="C19" s="98"/>
      <c r="D19" s="99">
        <v>9.2592592592592588E-5</v>
      </c>
      <c r="E19" s="79">
        <v>1</v>
      </c>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110" t="s">
        <v>361</v>
      </c>
      <c r="C20" s="98">
        <v>1.1574074074074073E-4</v>
      </c>
      <c r="D20" s="99">
        <v>1.5046296296296297E-4</v>
      </c>
      <c r="E20" s="79"/>
      <c r="F20" s="80"/>
      <c r="G20" s="79"/>
      <c r="H20" s="80"/>
      <c r="I20" s="79"/>
      <c r="J20" s="80"/>
      <c r="K20" s="79"/>
      <c r="L20" s="80"/>
      <c r="M20" s="79"/>
      <c r="N20" s="80"/>
      <c r="O20" s="79"/>
      <c r="P20" s="80"/>
      <c r="Q20" s="79"/>
      <c r="R20" s="80">
        <v>1</v>
      </c>
      <c r="S20" s="79"/>
      <c r="T20" s="80"/>
      <c r="U20" s="79"/>
      <c r="V20" s="80"/>
      <c r="W20" s="79"/>
      <c r="X20" s="80"/>
      <c r="Y20" s="79"/>
      <c r="Z20" s="80"/>
      <c r="AA20" s="79"/>
      <c r="AB20" s="80"/>
    </row>
    <row r="21" spans="1:37">
      <c r="A21" s="14" t="s">
        <v>38</v>
      </c>
      <c r="B21" s="110" t="s">
        <v>362</v>
      </c>
      <c r="C21" s="98"/>
      <c r="D21" s="99">
        <v>5.7870370370370366E-5</v>
      </c>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customHeight="1" thickTop="1" thickBot="1">
      <c r="A29" s="17" t="s">
        <v>36</v>
      </c>
      <c r="B29" s="132" t="s">
        <v>364</v>
      </c>
      <c r="C29" s="63">
        <f>SUBTOTAL(109,Taulukko15678[SIJA: 11.])</f>
        <v>4.5138888888888885E-3</v>
      </c>
      <c r="D29" s="64">
        <f>SUBTOTAL(109,Taulukko15678[ERO: 4:58])</f>
        <v>6.5509259259259271E-3</v>
      </c>
      <c r="E29" s="82">
        <f>SUM(E3:E28)</f>
        <v>4</v>
      </c>
      <c r="F29" s="83">
        <f>SUM(F3:F28)</f>
        <v>1</v>
      </c>
      <c r="G29" s="84">
        <f>SUM(G3:G28)</f>
        <v>1</v>
      </c>
      <c r="H29" s="83">
        <f t="shared" ref="H29:AB29" si="0">SUM(H3:H28)</f>
        <v>1</v>
      </c>
      <c r="I29" s="84">
        <f t="shared" si="0"/>
        <v>0</v>
      </c>
      <c r="J29" s="83">
        <f t="shared" si="0"/>
        <v>0</v>
      </c>
      <c r="K29" s="84">
        <f t="shared" si="0"/>
        <v>1</v>
      </c>
      <c r="L29" s="83">
        <f t="shared" si="0"/>
        <v>1</v>
      </c>
      <c r="M29" s="84">
        <f t="shared" si="0"/>
        <v>1</v>
      </c>
      <c r="N29" s="83">
        <f t="shared" si="0"/>
        <v>0</v>
      </c>
      <c r="O29" s="84">
        <f t="shared" si="0"/>
        <v>1</v>
      </c>
      <c r="P29" s="83">
        <f t="shared" si="0"/>
        <v>1</v>
      </c>
      <c r="Q29" s="84">
        <f t="shared" si="0"/>
        <v>2</v>
      </c>
      <c r="R29" s="83">
        <f t="shared" si="0"/>
        <v>1</v>
      </c>
      <c r="S29" s="84">
        <f t="shared" si="0"/>
        <v>0</v>
      </c>
      <c r="T29" s="83">
        <f t="shared" si="0"/>
        <v>1</v>
      </c>
      <c r="U29" s="84">
        <f t="shared" si="0"/>
        <v>2</v>
      </c>
      <c r="V29" s="83">
        <f t="shared" si="0"/>
        <v>0</v>
      </c>
      <c r="W29" s="84">
        <f t="shared" si="0"/>
        <v>0</v>
      </c>
      <c r="X29" s="83">
        <f t="shared" si="0"/>
        <v>0</v>
      </c>
      <c r="Y29" s="84">
        <f t="shared" si="0"/>
        <v>0</v>
      </c>
      <c r="Z29" s="83">
        <f t="shared" si="0"/>
        <v>0</v>
      </c>
      <c r="AA29" s="84">
        <f t="shared" si="0"/>
        <v>0</v>
      </c>
      <c r="AB29" s="83">
        <f t="shared" si="0"/>
        <v>0</v>
      </c>
      <c r="AC29" s="85">
        <f>SUM(E29:AB29)</f>
        <v>18</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28.xml><?xml version="1.0" encoding="utf-8"?>
<worksheet xmlns="http://schemas.openxmlformats.org/spreadsheetml/2006/main" xmlns:r="http://schemas.openxmlformats.org/officeDocument/2006/relationships">
  <sheetPr>
    <tabColor theme="0"/>
  </sheetPr>
  <dimension ref="A1:BA144"/>
  <sheetViews>
    <sheetView topLeftCell="A4" zoomScaleNormal="100" workbookViewId="0">
      <selection activeCell="H17" sqref="H17"/>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1.75" thickBot="1">
      <c r="A1" s="89" t="s">
        <v>380</v>
      </c>
      <c r="B1" s="97" t="s">
        <v>382</v>
      </c>
      <c r="C1" s="11" t="s">
        <v>381</v>
      </c>
      <c r="D1" s="13" t="s">
        <v>384</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110" t="s">
        <v>369</v>
      </c>
      <c r="C3" s="98"/>
      <c r="D3" s="99">
        <v>2.0833333333333335E-4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110" t="s">
        <v>370</v>
      </c>
      <c r="C4" s="98"/>
      <c r="D4" s="99">
        <v>2.5462962962962961E-4</v>
      </c>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110" t="s">
        <v>371</v>
      </c>
      <c r="C5" s="98"/>
      <c r="D5" s="99">
        <v>8.1018518518518516E-5</v>
      </c>
      <c r="E5" s="77">
        <v>1</v>
      </c>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110" t="s">
        <v>372</v>
      </c>
      <c r="C6" s="98">
        <v>5.2083333333333333E-4</v>
      </c>
      <c r="D6" s="99">
        <v>6.018518518518519E-4</v>
      </c>
      <c r="E6" s="79"/>
      <c r="F6" s="80"/>
      <c r="G6" s="79"/>
      <c r="H6" s="80"/>
      <c r="I6" s="79"/>
      <c r="J6" s="80"/>
      <c r="K6" s="79"/>
      <c r="L6" s="80">
        <v>1</v>
      </c>
      <c r="M6" s="79"/>
      <c r="N6" s="80"/>
      <c r="O6" s="79"/>
      <c r="P6" s="80"/>
      <c r="Q6" s="79"/>
      <c r="R6" s="80"/>
      <c r="S6" s="79"/>
      <c r="T6" s="80"/>
      <c r="U6" s="79"/>
      <c r="V6" s="80"/>
      <c r="W6" s="79"/>
      <c r="X6" s="80"/>
      <c r="Y6" s="79"/>
      <c r="Z6" s="80"/>
      <c r="AA6" s="79"/>
      <c r="AB6" s="80"/>
    </row>
    <row r="7" spans="1:53">
      <c r="A7" s="14" t="s">
        <v>52</v>
      </c>
      <c r="B7" s="110" t="s">
        <v>112</v>
      </c>
      <c r="C7" s="98"/>
      <c r="D7" s="99">
        <v>1.3888888888888889E-4</v>
      </c>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110" t="s">
        <v>373</v>
      </c>
      <c r="C8" s="98"/>
      <c r="D8" s="99">
        <v>1.5046296296296297E-4</v>
      </c>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10" t="s">
        <v>112</v>
      </c>
      <c r="C9" s="98"/>
      <c r="D9" s="99">
        <v>8.1018518518518516E-5</v>
      </c>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110" t="s">
        <v>374</v>
      </c>
      <c r="C10" s="98">
        <v>1.1574074074074073E-4</v>
      </c>
      <c r="D10" s="99">
        <v>2.3148148148148146E-4</v>
      </c>
      <c r="E10" s="79"/>
      <c r="F10" s="80"/>
      <c r="G10" s="79"/>
      <c r="H10" s="80"/>
      <c r="I10" s="79"/>
      <c r="J10" s="80"/>
      <c r="K10" s="79"/>
      <c r="L10" s="80"/>
      <c r="M10" s="79"/>
      <c r="N10" s="80"/>
      <c r="O10" s="79"/>
      <c r="P10" s="80"/>
      <c r="Q10" s="79"/>
      <c r="R10" s="80"/>
      <c r="S10" s="79"/>
      <c r="T10" s="80"/>
      <c r="U10" s="79"/>
      <c r="V10" s="80">
        <v>1</v>
      </c>
      <c r="W10" s="79"/>
      <c r="X10" s="80"/>
      <c r="Y10" s="79"/>
      <c r="Z10" s="80"/>
      <c r="AA10" s="79"/>
      <c r="AB10" s="80"/>
    </row>
    <row r="11" spans="1:53" ht="30">
      <c r="A11" s="14" t="s">
        <v>48</v>
      </c>
      <c r="B11" s="110" t="s">
        <v>375</v>
      </c>
      <c r="C11" s="98">
        <v>1.3888888888888889E-3</v>
      </c>
      <c r="D11" s="99">
        <v>1.5277777777777779E-3</v>
      </c>
      <c r="E11" s="79"/>
      <c r="F11" s="80"/>
      <c r="G11" s="79"/>
      <c r="H11" s="80"/>
      <c r="I11" s="79"/>
      <c r="J11" s="80"/>
      <c r="K11" s="79"/>
      <c r="L11" s="80"/>
      <c r="M11" s="79"/>
      <c r="N11" s="80"/>
      <c r="O11" s="79"/>
      <c r="P11" s="80">
        <v>1</v>
      </c>
      <c r="Q11" s="79"/>
      <c r="R11" s="80"/>
      <c r="S11" s="79"/>
      <c r="T11" s="80"/>
      <c r="U11" s="79"/>
      <c r="V11" s="80"/>
      <c r="W11" s="79"/>
      <c r="X11" s="80"/>
      <c r="Y11" s="79"/>
      <c r="Z11" s="80"/>
      <c r="AA11" s="79"/>
      <c r="AB11" s="80"/>
    </row>
    <row r="12" spans="1:53">
      <c r="A12" s="14" t="s">
        <v>47</v>
      </c>
      <c r="B12" s="110" t="s">
        <v>376</v>
      </c>
      <c r="C12" s="98"/>
      <c r="D12" s="99">
        <v>1.5046296296296297E-4</v>
      </c>
      <c r="E12" s="79"/>
      <c r="F12" s="80"/>
      <c r="G12" s="79"/>
      <c r="H12" s="80"/>
      <c r="I12" s="79"/>
      <c r="J12" s="80"/>
      <c r="K12" s="79"/>
      <c r="L12" s="80"/>
      <c r="M12" s="79"/>
      <c r="N12" s="80"/>
      <c r="O12" s="79">
        <v>1</v>
      </c>
      <c r="P12" s="80"/>
      <c r="Q12" s="79"/>
      <c r="R12" s="80"/>
      <c r="S12" s="79"/>
      <c r="T12" s="80"/>
      <c r="U12" s="79"/>
      <c r="V12" s="80"/>
      <c r="W12" s="79"/>
      <c r="X12" s="80"/>
      <c r="Y12" s="79"/>
      <c r="Z12" s="80"/>
      <c r="AA12" s="79"/>
      <c r="AB12" s="80"/>
    </row>
    <row r="13" spans="1:53">
      <c r="A13" s="14" t="s">
        <v>46</v>
      </c>
      <c r="B13" s="110" t="s">
        <v>377</v>
      </c>
      <c r="C13" s="98"/>
      <c r="D13" s="99">
        <v>1.8518518518518518E-4</v>
      </c>
      <c r="E13" s="79">
        <v>1</v>
      </c>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110" t="s">
        <v>378</v>
      </c>
      <c r="C14" s="98">
        <v>2.3148148148148146E-4</v>
      </c>
      <c r="D14" s="99">
        <v>2.8935185185185189E-4</v>
      </c>
      <c r="E14" s="79"/>
      <c r="F14" s="80">
        <v>1</v>
      </c>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110" t="s">
        <v>112</v>
      </c>
      <c r="C15" s="98"/>
      <c r="D15" s="99">
        <v>1.1574074074074073E-5</v>
      </c>
      <c r="E15" s="79"/>
      <c r="F15" s="80"/>
      <c r="G15" s="79"/>
      <c r="H15" s="80"/>
      <c r="I15" s="79"/>
      <c r="J15" s="80"/>
      <c r="K15" s="79"/>
      <c r="L15" s="80"/>
      <c r="M15" s="79"/>
      <c r="N15" s="80"/>
      <c r="O15" s="79"/>
      <c r="P15" s="80"/>
      <c r="Q15" s="79">
        <v>1</v>
      </c>
      <c r="R15" s="80"/>
      <c r="S15" s="79"/>
      <c r="T15" s="80"/>
      <c r="U15" s="79"/>
      <c r="V15" s="80"/>
      <c r="W15" s="79"/>
      <c r="X15" s="80"/>
      <c r="Y15" s="79"/>
      <c r="Z15" s="80"/>
      <c r="AA15" s="79"/>
      <c r="AB15" s="80"/>
    </row>
    <row r="16" spans="1:53">
      <c r="A16" s="14" t="s">
        <v>43</v>
      </c>
      <c r="B16" s="110" t="s">
        <v>379</v>
      </c>
      <c r="C16" s="98"/>
      <c r="D16" s="99">
        <v>4.6296296296296294E-5</v>
      </c>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383</v>
      </c>
      <c r="C29" s="63">
        <f>SUBTOTAL(109,Taulukko1567810111315[SIJA: 13.])</f>
        <v>2.2569444444444442E-3</v>
      </c>
      <c r="D29" s="64">
        <f>SUBTOTAL(109,Taulukko1567810111315[ERO:3:50])</f>
        <v>3.9583333333333328E-3</v>
      </c>
      <c r="E29" s="82">
        <f>SUM(E3:E28)</f>
        <v>2</v>
      </c>
      <c r="F29" s="83">
        <f>SUM(F3:F28)</f>
        <v>1</v>
      </c>
      <c r="G29" s="84">
        <f>SUM(G3:G28)</f>
        <v>0</v>
      </c>
      <c r="H29" s="83">
        <f t="shared" ref="H29:AB29" si="0">SUM(H3:H28)</f>
        <v>0</v>
      </c>
      <c r="I29" s="84">
        <f t="shared" si="0"/>
        <v>0</v>
      </c>
      <c r="J29" s="83">
        <f t="shared" si="0"/>
        <v>0</v>
      </c>
      <c r="K29" s="84">
        <f t="shared" si="0"/>
        <v>1</v>
      </c>
      <c r="L29" s="83">
        <f t="shared" si="0"/>
        <v>1</v>
      </c>
      <c r="M29" s="84">
        <f t="shared" si="0"/>
        <v>0</v>
      </c>
      <c r="N29" s="83">
        <f t="shared" si="0"/>
        <v>0</v>
      </c>
      <c r="O29" s="84">
        <f t="shared" si="0"/>
        <v>1</v>
      </c>
      <c r="P29" s="83">
        <f t="shared" si="0"/>
        <v>1</v>
      </c>
      <c r="Q29" s="84">
        <f t="shared" si="0"/>
        <v>1</v>
      </c>
      <c r="R29" s="83">
        <f t="shared" si="0"/>
        <v>0</v>
      </c>
      <c r="S29" s="84">
        <f t="shared" si="0"/>
        <v>1</v>
      </c>
      <c r="T29" s="83">
        <f t="shared" si="0"/>
        <v>0</v>
      </c>
      <c r="U29" s="84">
        <f t="shared" si="0"/>
        <v>3</v>
      </c>
      <c r="V29" s="83">
        <f t="shared" si="0"/>
        <v>1</v>
      </c>
      <c r="W29" s="84">
        <f t="shared" si="0"/>
        <v>0</v>
      </c>
      <c r="X29" s="83">
        <f t="shared" si="0"/>
        <v>0</v>
      </c>
      <c r="Y29" s="84">
        <f t="shared" si="0"/>
        <v>0</v>
      </c>
      <c r="Z29" s="83">
        <f t="shared" si="0"/>
        <v>0</v>
      </c>
      <c r="AA29" s="84">
        <f t="shared" si="0"/>
        <v>0</v>
      </c>
      <c r="AB29" s="83">
        <f t="shared" si="0"/>
        <v>0</v>
      </c>
      <c r="AC29" s="85">
        <f>SUM(E29:AB29)</f>
        <v>13</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3.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13" sqref="B13"/>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9.140625" style="76"/>
    <col min="31" max="31" width="9.140625" style="29"/>
    <col min="33" max="33" width="9.140625" style="29"/>
    <col min="35" max="35" width="9.140625" style="29"/>
    <col min="37" max="37" width="9.140625" style="29"/>
  </cols>
  <sheetData>
    <row r="1" spans="1:53" ht="24" thickBot="1">
      <c r="A1" s="89" t="s">
        <v>61</v>
      </c>
      <c r="B1" s="12" t="s">
        <v>69</v>
      </c>
      <c r="C1" s="11" t="s">
        <v>70</v>
      </c>
      <c r="D1" s="13" t="s">
        <v>60</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c r="C3" s="98"/>
      <c r="D3" s="99"/>
      <c r="E3" s="77"/>
      <c r="F3" s="78"/>
      <c r="G3" s="77"/>
      <c r="H3" s="78"/>
      <c r="I3" s="77"/>
      <c r="J3" s="78"/>
      <c r="K3" s="77"/>
      <c r="L3" s="78"/>
      <c r="M3" s="77"/>
      <c r="N3" s="78"/>
      <c r="O3" s="77"/>
      <c r="P3" s="78"/>
      <c r="Q3" s="77"/>
      <c r="R3" s="78"/>
      <c r="S3" s="77"/>
      <c r="T3" s="78"/>
      <c r="U3" s="77"/>
      <c r="V3" s="78"/>
      <c r="W3" s="77"/>
      <c r="X3" s="78"/>
      <c r="Y3" s="77"/>
      <c r="Z3" s="78"/>
      <c r="AA3" s="77"/>
      <c r="AB3" s="78"/>
    </row>
    <row r="4" spans="1:53">
      <c r="A4" s="15" t="s">
        <v>55</v>
      </c>
      <c r="B4" s="67"/>
      <c r="C4" s="98"/>
      <c r="D4" s="99"/>
      <c r="E4" s="79"/>
      <c r="F4" s="80"/>
      <c r="G4" s="79"/>
      <c r="H4" s="80"/>
      <c r="I4" s="79"/>
      <c r="J4" s="80"/>
      <c r="K4" s="79"/>
      <c r="L4" s="80"/>
      <c r="M4" s="79"/>
      <c r="N4" s="80"/>
      <c r="O4" s="79"/>
      <c r="P4" s="80"/>
      <c r="Q4" s="79"/>
      <c r="R4" s="80"/>
      <c r="S4" s="79"/>
      <c r="T4" s="80"/>
      <c r="U4" s="79"/>
      <c r="V4" s="80"/>
      <c r="W4" s="79"/>
      <c r="X4" s="80"/>
      <c r="Y4" s="79"/>
      <c r="Z4" s="80"/>
      <c r="AA4" s="79"/>
      <c r="AB4" s="80"/>
    </row>
    <row r="5" spans="1:53">
      <c r="A5" s="14" t="s">
        <v>54</v>
      </c>
      <c r="B5" s="67"/>
      <c r="C5" s="98"/>
      <c r="D5" s="99"/>
      <c r="E5" s="77"/>
      <c r="F5" s="78"/>
      <c r="G5" s="77"/>
      <c r="H5" s="78"/>
      <c r="I5" s="77"/>
      <c r="J5" s="78"/>
      <c r="K5" s="77"/>
      <c r="L5" s="78"/>
      <c r="M5" s="77"/>
      <c r="N5" s="78"/>
      <c r="O5" s="77"/>
      <c r="P5" s="78"/>
      <c r="Q5" s="77"/>
      <c r="R5" s="78"/>
      <c r="S5" s="77"/>
      <c r="T5" s="78"/>
      <c r="U5" s="77"/>
      <c r="V5" s="78"/>
      <c r="W5" s="77"/>
      <c r="X5" s="78"/>
      <c r="Y5" s="77"/>
      <c r="Z5" s="78"/>
      <c r="AA5" s="77"/>
      <c r="AB5" s="78"/>
    </row>
    <row r="6" spans="1:53">
      <c r="A6" s="14" t="s">
        <v>53</v>
      </c>
      <c r="B6" s="67"/>
      <c r="C6" s="98"/>
      <c r="D6" s="99"/>
      <c r="E6" s="79"/>
      <c r="F6" s="80"/>
      <c r="G6" s="79"/>
      <c r="H6" s="80"/>
      <c r="I6" s="79"/>
      <c r="J6" s="80"/>
      <c r="K6" s="79"/>
      <c r="L6" s="80"/>
      <c r="M6" s="79"/>
      <c r="N6" s="80"/>
      <c r="O6" s="79"/>
      <c r="P6" s="80"/>
      <c r="Q6" s="79"/>
      <c r="R6" s="80"/>
      <c r="S6" s="79"/>
      <c r="T6" s="80"/>
      <c r="U6" s="79"/>
      <c r="V6" s="80"/>
      <c r="W6" s="79"/>
      <c r="X6" s="80"/>
      <c r="Y6" s="79"/>
      <c r="Z6" s="80"/>
      <c r="AA6" s="79"/>
      <c r="AB6" s="80"/>
    </row>
    <row r="7" spans="1:53">
      <c r="A7" s="14" t="s">
        <v>52</v>
      </c>
      <c r="B7" s="67"/>
      <c r="C7" s="98"/>
      <c r="D7" s="99"/>
      <c r="E7" s="79"/>
      <c r="F7" s="80"/>
      <c r="G7" s="79"/>
      <c r="H7" s="80"/>
      <c r="I7" s="79"/>
      <c r="J7" s="80"/>
      <c r="K7" s="79"/>
      <c r="L7" s="80"/>
      <c r="M7" s="79"/>
      <c r="N7" s="80"/>
      <c r="O7" s="79"/>
      <c r="P7" s="80"/>
      <c r="Q7" s="79"/>
      <c r="R7" s="80"/>
      <c r="S7" s="79"/>
      <c r="T7" s="80"/>
      <c r="U7" s="79"/>
      <c r="V7" s="80"/>
      <c r="W7" s="79"/>
      <c r="X7" s="80"/>
      <c r="Y7" s="79"/>
      <c r="Z7" s="80"/>
      <c r="AA7" s="79"/>
      <c r="AB7" s="80"/>
    </row>
    <row r="8" spans="1:53">
      <c r="A8" s="14" t="s">
        <v>51</v>
      </c>
      <c r="B8" s="70"/>
      <c r="C8" s="98"/>
      <c r="D8" s="99"/>
      <c r="E8" s="79"/>
      <c r="F8" s="80"/>
      <c r="G8" s="79"/>
      <c r="H8" s="80"/>
      <c r="I8" s="79"/>
      <c r="J8" s="80"/>
      <c r="K8" s="79"/>
      <c r="L8" s="80"/>
      <c r="M8" s="79"/>
      <c r="N8" s="80"/>
      <c r="O8" s="79"/>
      <c r="P8" s="80"/>
      <c r="Q8" s="79"/>
      <c r="R8" s="80"/>
      <c r="S8" s="79"/>
      <c r="T8" s="80"/>
      <c r="U8" s="79"/>
      <c r="V8" s="80"/>
      <c r="W8" s="79"/>
      <c r="X8" s="80"/>
      <c r="Y8" s="79"/>
      <c r="Z8" s="80"/>
      <c r="AA8" s="79"/>
      <c r="AB8" s="80"/>
    </row>
    <row r="9" spans="1:53">
      <c r="A9" s="14" t="s">
        <v>50</v>
      </c>
      <c r="B9" s="113"/>
      <c r="C9" s="98"/>
      <c r="D9" s="99"/>
      <c r="E9" s="79"/>
      <c r="F9" s="80"/>
      <c r="G9" s="79"/>
      <c r="H9" s="80"/>
      <c r="I9" s="79"/>
      <c r="J9" s="80"/>
      <c r="K9" s="79"/>
      <c r="L9" s="80"/>
      <c r="M9" s="79"/>
      <c r="N9" s="80"/>
      <c r="O9" s="79"/>
      <c r="P9" s="80"/>
      <c r="Q9" s="79"/>
      <c r="R9" s="80"/>
      <c r="S9" s="79"/>
      <c r="T9" s="80"/>
      <c r="U9" s="79"/>
      <c r="V9" s="80"/>
      <c r="W9" s="79"/>
      <c r="X9" s="80"/>
      <c r="Y9" s="79"/>
      <c r="Z9" s="80"/>
      <c r="AA9" s="79"/>
      <c r="AB9" s="80"/>
    </row>
    <row r="10" spans="1:53">
      <c r="A10" s="14" t="s">
        <v>49</v>
      </c>
      <c r="B10" s="67"/>
      <c r="C10" s="98"/>
      <c r="D10" s="99"/>
      <c r="E10" s="79"/>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68"/>
      <c r="C11" s="98"/>
      <c r="D11" s="99"/>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c r="C12" s="98"/>
      <c r="D12" s="99"/>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c r="C29" s="63">
        <f>SUBTOTAL(109,Taulukko156781011[SIJA:])</f>
        <v>0</v>
      </c>
      <c r="D29" s="64">
        <f>SUBTOTAL(109,Taulukko156781011[ERO:])</f>
        <v>0</v>
      </c>
      <c r="E29" s="82">
        <f>SUM(E3:E28)</f>
        <v>0</v>
      </c>
      <c r="F29" s="83">
        <f>SUM(F3:F28)</f>
        <v>0</v>
      </c>
      <c r="G29" s="84">
        <f>SUM(G3:G28)</f>
        <v>0</v>
      </c>
      <c r="H29" s="83">
        <f t="shared" ref="H29:AB29" si="0">SUM(H3:H28)</f>
        <v>0</v>
      </c>
      <c r="I29" s="84">
        <f t="shared" si="0"/>
        <v>0</v>
      </c>
      <c r="J29" s="83">
        <f t="shared" si="0"/>
        <v>0</v>
      </c>
      <c r="K29" s="84">
        <f t="shared" si="0"/>
        <v>0</v>
      </c>
      <c r="L29" s="83">
        <f t="shared" si="0"/>
        <v>0</v>
      </c>
      <c r="M29" s="84">
        <f t="shared" si="0"/>
        <v>0</v>
      </c>
      <c r="N29" s="83">
        <f t="shared" si="0"/>
        <v>0</v>
      </c>
      <c r="O29" s="84">
        <f t="shared" si="0"/>
        <v>0</v>
      </c>
      <c r="P29" s="83">
        <f t="shared" si="0"/>
        <v>0</v>
      </c>
      <c r="Q29" s="84">
        <f t="shared" si="0"/>
        <v>0</v>
      </c>
      <c r="R29" s="83">
        <f t="shared" si="0"/>
        <v>0</v>
      </c>
      <c r="S29" s="84">
        <f t="shared" si="0"/>
        <v>0</v>
      </c>
      <c r="T29" s="83">
        <f t="shared" si="0"/>
        <v>0</v>
      </c>
      <c r="U29" s="84">
        <f t="shared" si="0"/>
        <v>0</v>
      </c>
      <c r="V29" s="83">
        <f t="shared" si="0"/>
        <v>0</v>
      </c>
      <c r="W29" s="84">
        <f t="shared" si="0"/>
        <v>0</v>
      </c>
      <c r="X29" s="83">
        <f t="shared" si="0"/>
        <v>0</v>
      </c>
      <c r="Y29" s="84">
        <f t="shared" si="0"/>
        <v>0</v>
      </c>
      <c r="Z29" s="83">
        <f t="shared" si="0"/>
        <v>0</v>
      </c>
      <c r="AA29" s="84">
        <f t="shared" si="0"/>
        <v>0</v>
      </c>
      <c r="AB29" s="83">
        <f t="shared" si="0"/>
        <v>0</v>
      </c>
      <c r="AC29" s="85">
        <f>SUM(E29:AB29)</f>
        <v>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 ref="AM1:AM2"/>
    <mergeCell ref="AN1:AN2"/>
    <mergeCell ref="AC1:AC2"/>
    <mergeCell ref="AD1:AD2"/>
    <mergeCell ref="AE1:AE2"/>
    <mergeCell ref="AF1:AF2"/>
    <mergeCell ref="AG1:AG2"/>
    <mergeCell ref="AH1:AH2"/>
    <mergeCell ref="V1:V2"/>
    <mergeCell ref="K1:K2"/>
    <mergeCell ref="L1:L2"/>
    <mergeCell ref="M1:M2"/>
    <mergeCell ref="N1:N2"/>
    <mergeCell ref="O1:O2"/>
    <mergeCell ref="P1:P2"/>
    <mergeCell ref="J1:J2"/>
    <mergeCell ref="E1:E2"/>
    <mergeCell ref="F1:F2"/>
    <mergeCell ref="G1:G2"/>
    <mergeCell ref="H1:H2"/>
    <mergeCell ref="I1:I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pageMargins left="0.7" right="0.7" top="0.75" bottom="0.75" header="0.3" footer="0.3"/>
  <pageSetup paperSize="0" orientation="portrait"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33" sqref="B33"/>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4" thickBot="1">
      <c r="A1" s="89" t="s">
        <v>478</v>
      </c>
      <c r="B1" s="12" t="s">
        <v>479</v>
      </c>
      <c r="C1" s="11" t="s">
        <v>477</v>
      </c>
      <c r="D1" s="13" t="s">
        <v>476</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480</v>
      </c>
      <c r="C3" s="98"/>
      <c r="D3" s="99">
        <v>3.4722222222222222E-5</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112</v>
      </c>
      <c r="C4" s="98"/>
      <c r="D4" s="99">
        <v>2.3148148148148147E-5</v>
      </c>
      <c r="E4" s="79"/>
      <c r="F4" s="80"/>
      <c r="G4" s="79"/>
      <c r="H4" s="80"/>
      <c r="I4" s="79"/>
      <c r="J4" s="80"/>
      <c r="K4" s="79"/>
      <c r="L4" s="80"/>
      <c r="M4" s="79"/>
      <c r="N4" s="80"/>
      <c r="O4" s="79">
        <v>1</v>
      </c>
      <c r="P4" s="80"/>
      <c r="Q4" s="79"/>
      <c r="R4" s="80"/>
      <c r="S4" s="79"/>
      <c r="T4" s="80"/>
      <c r="U4" s="79"/>
      <c r="V4" s="80"/>
      <c r="W4" s="79"/>
      <c r="X4" s="80"/>
      <c r="Y4" s="79"/>
      <c r="Z4" s="80"/>
      <c r="AA4" s="79"/>
      <c r="AB4" s="80"/>
    </row>
    <row r="5" spans="1:53">
      <c r="A5" s="14" t="s">
        <v>54</v>
      </c>
      <c r="B5" s="67" t="s">
        <v>112</v>
      </c>
      <c r="C5" s="98"/>
      <c r="D5" s="99">
        <v>4.6296296296296294E-5</v>
      </c>
      <c r="E5" s="77"/>
      <c r="F5" s="78"/>
      <c r="G5" s="77"/>
      <c r="H5" s="78"/>
      <c r="I5" s="77"/>
      <c r="J5" s="78"/>
      <c r="K5" s="77"/>
      <c r="L5" s="78"/>
      <c r="M5" s="77">
        <v>1</v>
      </c>
      <c r="N5" s="78"/>
      <c r="O5" s="77"/>
      <c r="P5" s="78"/>
      <c r="Q5" s="77"/>
      <c r="R5" s="78"/>
      <c r="S5" s="77"/>
      <c r="T5" s="78"/>
      <c r="U5" s="77"/>
      <c r="V5" s="78"/>
      <c r="W5" s="77"/>
      <c r="X5" s="78"/>
      <c r="Y5" s="77"/>
      <c r="Z5" s="78"/>
      <c r="AA5" s="77"/>
      <c r="AB5" s="78"/>
    </row>
    <row r="6" spans="1:53">
      <c r="A6" s="14" t="s">
        <v>53</v>
      </c>
      <c r="B6" s="67" t="s">
        <v>483</v>
      </c>
      <c r="C6" s="98">
        <v>1.9097222222222222E-3</v>
      </c>
      <c r="D6" s="99">
        <v>1.9675925925925928E-3</v>
      </c>
      <c r="E6" s="79"/>
      <c r="F6" s="80"/>
      <c r="G6" s="79"/>
      <c r="H6" s="80"/>
      <c r="I6" s="79"/>
      <c r="J6" s="80"/>
      <c r="K6" s="79"/>
      <c r="L6" s="80"/>
      <c r="M6" s="79"/>
      <c r="N6" s="80"/>
      <c r="O6" s="79"/>
      <c r="P6" s="80"/>
      <c r="Q6" s="79"/>
      <c r="R6" s="80"/>
      <c r="S6" s="79"/>
      <c r="T6" s="80"/>
      <c r="U6" s="79">
        <v>1</v>
      </c>
      <c r="V6" s="80"/>
      <c r="W6" s="79"/>
      <c r="X6" s="80"/>
      <c r="Y6" s="79"/>
      <c r="Z6" s="80"/>
      <c r="AA6" s="79"/>
      <c r="AB6" s="80"/>
    </row>
    <row r="7" spans="1:53">
      <c r="A7" s="14" t="s">
        <v>52</v>
      </c>
      <c r="B7" s="105" t="s">
        <v>482</v>
      </c>
      <c r="C7" s="98"/>
      <c r="D7" s="99">
        <v>2.3148148148148147E-5</v>
      </c>
      <c r="E7" s="79"/>
      <c r="F7" s="80"/>
      <c r="G7" s="79"/>
      <c r="H7" s="80"/>
      <c r="I7" s="79"/>
      <c r="J7" s="80"/>
      <c r="K7" s="79"/>
      <c r="L7" s="80">
        <v>1</v>
      </c>
      <c r="M7" s="79"/>
      <c r="N7" s="80"/>
      <c r="O7" s="79"/>
      <c r="P7" s="80"/>
      <c r="Q7" s="79"/>
      <c r="R7" s="80"/>
      <c r="S7" s="79"/>
      <c r="T7" s="80"/>
      <c r="U7" s="79"/>
      <c r="V7" s="80"/>
      <c r="W7" s="79"/>
      <c r="X7" s="80"/>
      <c r="Y7" s="79"/>
      <c r="Z7" s="80"/>
      <c r="AA7" s="79"/>
      <c r="AB7" s="80"/>
    </row>
    <row r="8" spans="1:53">
      <c r="A8" s="14" t="s">
        <v>51</v>
      </c>
      <c r="B8" s="70" t="s">
        <v>484</v>
      </c>
      <c r="C8" s="98">
        <v>1.2731481481481483E-3</v>
      </c>
      <c r="D8" s="99">
        <v>1.2962962962962963E-3</v>
      </c>
      <c r="E8" s="79"/>
      <c r="F8" s="80"/>
      <c r="G8" s="79"/>
      <c r="H8" s="80"/>
      <c r="I8" s="79"/>
      <c r="J8" s="80"/>
      <c r="K8" s="79"/>
      <c r="L8" s="80"/>
      <c r="M8" s="79"/>
      <c r="N8" s="80"/>
      <c r="O8" s="79"/>
      <c r="P8" s="80"/>
      <c r="Q8" s="79">
        <v>1</v>
      </c>
      <c r="R8" s="80"/>
      <c r="S8" s="79"/>
      <c r="T8" s="80"/>
      <c r="U8" s="79"/>
      <c r="V8" s="80"/>
      <c r="W8" s="79"/>
      <c r="X8" s="80"/>
      <c r="Y8" s="79"/>
      <c r="Z8" s="80"/>
      <c r="AA8" s="79"/>
      <c r="AB8" s="80"/>
    </row>
    <row r="9" spans="1:53">
      <c r="A9" s="14" t="s">
        <v>50</v>
      </c>
      <c r="B9" s="113" t="s">
        <v>112</v>
      </c>
      <c r="C9" s="98"/>
      <c r="D9" s="99">
        <v>2.3148148148148147E-5</v>
      </c>
      <c r="E9" s="79"/>
      <c r="F9" s="80"/>
      <c r="G9" s="79"/>
      <c r="H9" s="80"/>
      <c r="I9" s="79"/>
      <c r="J9" s="80"/>
      <c r="K9" s="79"/>
      <c r="L9" s="80"/>
      <c r="M9" s="79"/>
      <c r="N9" s="80"/>
      <c r="O9" s="79"/>
      <c r="P9" s="80"/>
      <c r="Q9" s="79"/>
      <c r="R9" s="80"/>
      <c r="S9" s="79"/>
      <c r="T9" s="80"/>
      <c r="U9" s="79"/>
      <c r="V9" s="80">
        <v>1</v>
      </c>
      <c r="W9" s="79"/>
      <c r="X9" s="80"/>
      <c r="Y9" s="79"/>
      <c r="Z9" s="80"/>
      <c r="AA9" s="79"/>
      <c r="AB9" s="80"/>
    </row>
    <row r="10" spans="1:53">
      <c r="A10" s="14" t="s">
        <v>49</v>
      </c>
      <c r="B10" s="67" t="s">
        <v>486</v>
      </c>
      <c r="C10" s="98">
        <v>1.1574074074074073E-3</v>
      </c>
      <c r="D10" s="99">
        <v>1.1689814814814816E-3</v>
      </c>
      <c r="E10" s="79"/>
      <c r="F10" s="80"/>
      <c r="G10" s="79"/>
      <c r="H10" s="80">
        <v>1</v>
      </c>
      <c r="I10" s="79"/>
      <c r="J10" s="80"/>
      <c r="K10" s="79"/>
      <c r="L10" s="80"/>
      <c r="M10" s="79"/>
      <c r="N10" s="80"/>
      <c r="O10" s="79"/>
      <c r="P10" s="80"/>
      <c r="Q10" s="79"/>
      <c r="R10" s="80"/>
      <c r="S10" s="79"/>
      <c r="T10" s="80"/>
      <c r="U10" s="79"/>
      <c r="V10" s="80"/>
      <c r="W10" s="79"/>
      <c r="X10" s="80"/>
      <c r="Y10" s="79"/>
      <c r="Z10" s="80"/>
      <c r="AA10" s="79"/>
      <c r="AB10" s="80"/>
    </row>
    <row r="11" spans="1:53">
      <c r="A11" s="14" t="s">
        <v>48</v>
      </c>
      <c r="B11" s="68" t="s">
        <v>485</v>
      </c>
      <c r="C11" s="98">
        <v>1.7361111111111112E-4</v>
      </c>
      <c r="D11" s="99">
        <v>1.1574074074074073E-4</v>
      </c>
      <c r="E11" s="79"/>
      <c r="F11" s="80"/>
      <c r="G11" s="79"/>
      <c r="H11" s="80"/>
      <c r="I11" s="79"/>
      <c r="J11" s="80"/>
      <c r="K11" s="79"/>
      <c r="L11" s="80"/>
      <c r="M11" s="79"/>
      <c r="N11" s="80"/>
      <c r="O11" s="79"/>
      <c r="P11" s="80"/>
      <c r="Q11" s="79"/>
      <c r="R11" s="80"/>
      <c r="S11" s="79"/>
      <c r="T11" s="80"/>
      <c r="U11" s="79"/>
      <c r="V11" s="80">
        <v>1</v>
      </c>
      <c r="W11" s="79"/>
      <c r="X11" s="80"/>
      <c r="Y11" s="79"/>
      <c r="Z11" s="80"/>
      <c r="AA11" s="79"/>
      <c r="AB11" s="80"/>
    </row>
    <row r="12" spans="1:53">
      <c r="A12" s="14" t="s">
        <v>47</v>
      </c>
      <c r="B12" s="69" t="s">
        <v>112</v>
      </c>
      <c r="C12" s="98"/>
      <c r="D12" s="99">
        <v>1.1574074074074073E-5</v>
      </c>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v>1.273148148148148E-4</v>
      </c>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t="s">
        <v>481</v>
      </c>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511</v>
      </c>
      <c r="C29" s="63">
        <f>SUBTOTAL(109,Taulukko15678101112143425262728[SIJA:18])</f>
        <v>4.5138888888888893E-3</v>
      </c>
      <c r="D29" s="64">
        <f>SUBTOTAL(109,Taulukko15678101112143425262728[ERO:+6:03])</f>
        <v>4.8379629629629632E-3</v>
      </c>
      <c r="E29" s="82">
        <f>SUM(E3:E28)</f>
        <v>1</v>
      </c>
      <c r="F29" s="83">
        <f>SUM(F3:F28)</f>
        <v>0</v>
      </c>
      <c r="G29" s="84">
        <f>SUM(G3:G28)</f>
        <v>0</v>
      </c>
      <c r="H29" s="83">
        <f t="shared" ref="H29:AB29" si="0">SUM(H3:H28)</f>
        <v>1</v>
      </c>
      <c r="I29" s="84">
        <f t="shared" si="0"/>
        <v>0</v>
      </c>
      <c r="J29" s="83">
        <f t="shared" si="0"/>
        <v>0</v>
      </c>
      <c r="K29" s="84">
        <f t="shared" si="0"/>
        <v>0</v>
      </c>
      <c r="L29" s="83">
        <f t="shared" si="0"/>
        <v>1</v>
      </c>
      <c r="M29" s="84">
        <f t="shared" si="0"/>
        <v>1</v>
      </c>
      <c r="N29" s="83">
        <f t="shared" si="0"/>
        <v>0</v>
      </c>
      <c r="O29" s="84">
        <f t="shared" si="0"/>
        <v>1</v>
      </c>
      <c r="P29" s="83">
        <f t="shared" si="0"/>
        <v>0</v>
      </c>
      <c r="Q29" s="84">
        <f t="shared" si="0"/>
        <v>1</v>
      </c>
      <c r="R29" s="83">
        <f t="shared" si="0"/>
        <v>0</v>
      </c>
      <c r="S29" s="84">
        <f t="shared" si="0"/>
        <v>1</v>
      </c>
      <c r="T29" s="83">
        <f t="shared" si="0"/>
        <v>0</v>
      </c>
      <c r="U29" s="84">
        <f t="shared" si="0"/>
        <v>1</v>
      </c>
      <c r="V29" s="83">
        <f t="shared" si="0"/>
        <v>2</v>
      </c>
      <c r="W29" s="84">
        <f t="shared" si="0"/>
        <v>0</v>
      </c>
      <c r="X29" s="83">
        <f t="shared" si="0"/>
        <v>0</v>
      </c>
      <c r="Y29" s="84">
        <f t="shared" si="0"/>
        <v>0</v>
      </c>
      <c r="Z29" s="83">
        <f t="shared" si="0"/>
        <v>0</v>
      </c>
      <c r="AA29" s="84">
        <f t="shared" si="0"/>
        <v>0</v>
      </c>
      <c r="AB29" s="83">
        <f t="shared" si="0"/>
        <v>0</v>
      </c>
      <c r="AC29" s="85">
        <f>SUM(E29:AB29)</f>
        <v>10</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pageMargins left="0.7" right="0.7" top="0.75" bottom="0.75" header="0.3" footer="0.3"/>
  <pageSetup paperSize="0" orientation="portrait"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C33" sqref="C33"/>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1.75" thickBot="1">
      <c r="A1" s="89" t="s">
        <v>467</v>
      </c>
      <c r="B1" s="112" t="s">
        <v>469</v>
      </c>
      <c r="C1" s="11" t="s">
        <v>432</v>
      </c>
      <c r="D1" s="13" t="s">
        <v>466</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470</v>
      </c>
      <c r="C3" s="98">
        <v>1.1574074074074073E-3</v>
      </c>
      <c r="D3" s="99"/>
      <c r="E3" s="77"/>
      <c r="F3" s="78"/>
      <c r="G3" s="77"/>
      <c r="H3" s="78"/>
      <c r="I3" s="77"/>
      <c r="J3" s="78"/>
      <c r="K3" s="77"/>
      <c r="L3" s="78"/>
      <c r="M3" s="77"/>
      <c r="N3" s="78"/>
      <c r="O3" s="77"/>
      <c r="P3" s="78"/>
      <c r="Q3" s="77"/>
      <c r="R3" s="78"/>
      <c r="S3" s="77"/>
      <c r="T3" s="78">
        <v>1</v>
      </c>
      <c r="U3" s="77"/>
      <c r="V3" s="78"/>
      <c r="W3" s="77"/>
      <c r="X3" s="78"/>
      <c r="Y3" s="77"/>
      <c r="Z3" s="78"/>
      <c r="AA3" s="77"/>
      <c r="AB3" s="78"/>
    </row>
    <row r="4" spans="1:53">
      <c r="A4" s="15" t="s">
        <v>55</v>
      </c>
      <c r="B4" s="67" t="s">
        <v>471</v>
      </c>
      <c r="C4" s="98">
        <v>1.0416666666666667E-3</v>
      </c>
      <c r="D4" s="99"/>
      <c r="E4" s="79"/>
      <c r="F4" s="80"/>
      <c r="G4" s="79"/>
      <c r="H4" s="80"/>
      <c r="I4" s="79"/>
      <c r="J4" s="80"/>
      <c r="K4" s="79"/>
      <c r="L4" s="80">
        <v>1</v>
      </c>
      <c r="M4" s="79"/>
      <c r="N4" s="80"/>
      <c r="O4" s="79"/>
      <c r="P4" s="80"/>
      <c r="Q4" s="79"/>
      <c r="R4" s="80"/>
      <c r="S4" s="79"/>
      <c r="T4" s="80"/>
      <c r="U4" s="79"/>
      <c r="V4" s="80"/>
      <c r="W4" s="79"/>
      <c r="X4" s="80"/>
      <c r="Y4" s="79"/>
      <c r="Z4" s="80"/>
      <c r="AA4" s="79"/>
      <c r="AB4" s="80"/>
    </row>
    <row r="5" spans="1:53">
      <c r="A5" s="14" t="s">
        <v>54</v>
      </c>
      <c r="B5" s="67" t="s">
        <v>472</v>
      </c>
      <c r="C5" s="98"/>
      <c r="D5" s="99"/>
      <c r="E5" s="77"/>
      <c r="F5" s="78"/>
      <c r="G5" s="77"/>
      <c r="H5" s="78"/>
      <c r="I5" s="77"/>
      <c r="J5" s="78"/>
      <c r="K5" s="77"/>
      <c r="L5" s="78"/>
      <c r="M5" s="77"/>
      <c r="N5" s="78"/>
      <c r="O5" s="77">
        <v>1</v>
      </c>
      <c r="P5" s="78"/>
      <c r="Q5" s="77"/>
      <c r="R5" s="78"/>
      <c r="S5" s="77"/>
      <c r="T5" s="78"/>
      <c r="U5" s="77"/>
      <c r="V5" s="78"/>
      <c r="W5" s="77"/>
      <c r="X5" s="78"/>
      <c r="Y5" s="77"/>
      <c r="Z5" s="78"/>
      <c r="AA5" s="77"/>
      <c r="AB5" s="78"/>
    </row>
    <row r="6" spans="1:53">
      <c r="A6" s="14" t="s">
        <v>53</v>
      </c>
      <c r="B6" s="67" t="s">
        <v>112</v>
      </c>
      <c r="C6" s="98"/>
      <c r="D6" s="99"/>
      <c r="E6" s="79"/>
      <c r="F6" s="80"/>
      <c r="G6" s="79"/>
      <c r="H6" s="80"/>
      <c r="I6" s="79"/>
      <c r="J6" s="80"/>
      <c r="K6" s="79"/>
      <c r="L6" s="80"/>
      <c r="M6" s="79"/>
      <c r="N6" s="80"/>
      <c r="O6" s="79"/>
      <c r="P6" s="80"/>
      <c r="Q6" s="79"/>
      <c r="R6" s="80"/>
      <c r="S6" s="79"/>
      <c r="T6" s="80"/>
      <c r="U6" s="79"/>
      <c r="V6" s="80"/>
      <c r="W6" s="79"/>
      <c r="X6" s="80"/>
      <c r="Y6" s="79">
        <v>1</v>
      </c>
      <c r="Z6" s="80"/>
      <c r="AA6" s="79"/>
      <c r="AB6" s="80"/>
    </row>
    <row r="7" spans="1:53">
      <c r="A7" s="14" t="s">
        <v>52</v>
      </c>
      <c r="B7" s="67" t="s">
        <v>475</v>
      </c>
      <c r="C7" s="98">
        <v>2.4305555555555556E-3</v>
      </c>
      <c r="D7" s="99"/>
      <c r="E7" s="79"/>
      <c r="F7" s="80"/>
      <c r="G7" s="79"/>
      <c r="H7" s="80"/>
      <c r="I7" s="79"/>
      <c r="J7" s="80"/>
      <c r="K7" s="79"/>
      <c r="L7" s="80"/>
      <c r="M7" s="79"/>
      <c r="N7" s="80"/>
      <c r="O7" s="79"/>
      <c r="P7" s="80"/>
      <c r="Q7" s="79"/>
      <c r="R7" s="80"/>
      <c r="S7" s="79"/>
      <c r="T7" s="80"/>
      <c r="U7" s="79"/>
      <c r="V7" s="80">
        <v>1</v>
      </c>
      <c r="W7" s="79"/>
      <c r="X7" s="80"/>
      <c r="Y7" s="79"/>
      <c r="Z7" s="80"/>
      <c r="AA7" s="79"/>
      <c r="AB7" s="80"/>
    </row>
    <row r="8" spans="1:53">
      <c r="A8" s="14" t="s">
        <v>51</v>
      </c>
      <c r="B8" s="70" t="s">
        <v>112</v>
      </c>
      <c r="C8" s="98"/>
      <c r="D8" s="99"/>
      <c r="E8" s="79"/>
      <c r="F8" s="80"/>
      <c r="G8" s="79"/>
      <c r="H8" s="80"/>
      <c r="I8" s="79"/>
      <c r="J8" s="80"/>
      <c r="K8" s="79"/>
      <c r="L8" s="80"/>
      <c r="M8" s="79"/>
      <c r="N8" s="80"/>
      <c r="O8" s="79"/>
      <c r="P8" s="80"/>
      <c r="Q8" s="79"/>
      <c r="R8" s="80"/>
      <c r="S8" s="79"/>
      <c r="T8" s="80"/>
      <c r="U8" s="79">
        <v>1</v>
      </c>
      <c r="V8" s="80"/>
      <c r="W8" s="79"/>
      <c r="X8" s="80"/>
      <c r="Y8" s="79"/>
      <c r="Z8" s="80"/>
      <c r="AA8" s="79"/>
      <c r="AB8" s="80"/>
    </row>
    <row r="9" spans="1:53">
      <c r="A9" s="14" t="s">
        <v>50</v>
      </c>
      <c r="B9" s="113" t="s">
        <v>112</v>
      </c>
      <c r="C9" s="98"/>
      <c r="D9" s="99"/>
      <c r="E9" s="79"/>
      <c r="F9" s="80"/>
      <c r="G9" s="79"/>
      <c r="H9" s="80"/>
      <c r="I9" s="79"/>
      <c r="J9" s="80"/>
      <c r="K9" s="79"/>
      <c r="L9" s="80"/>
      <c r="M9" s="79"/>
      <c r="N9" s="80"/>
      <c r="O9" s="79">
        <v>1</v>
      </c>
      <c r="P9" s="80"/>
      <c r="Q9" s="79"/>
      <c r="R9" s="80"/>
      <c r="S9" s="79"/>
      <c r="T9" s="80"/>
      <c r="U9" s="79"/>
      <c r="V9" s="80"/>
      <c r="W9" s="79"/>
      <c r="X9" s="80"/>
      <c r="Y9" s="79"/>
      <c r="Z9" s="80"/>
      <c r="AA9" s="79"/>
      <c r="AB9" s="80"/>
    </row>
    <row r="10" spans="1:53">
      <c r="A10" s="14" t="s">
        <v>49</v>
      </c>
      <c r="B10" s="67" t="s">
        <v>474</v>
      </c>
      <c r="C10" s="98">
        <v>2.3148148148148146E-4</v>
      </c>
      <c r="D10" s="99"/>
      <c r="E10" s="79"/>
      <c r="F10" s="80"/>
      <c r="G10" s="79"/>
      <c r="H10" s="80"/>
      <c r="I10" s="79"/>
      <c r="J10" s="80"/>
      <c r="K10" s="79"/>
      <c r="L10" s="80"/>
      <c r="M10" s="79"/>
      <c r="N10" s="80"/>
      <c r="O10" s="79"/>
      <c r="P10" s="80"/>
      <c r="Q10" s="79"/>
      <c r="R10" s="80"/>
      <c r="S10" s="79"/>
      <c r="T10" s="80"/>
      <c r="U10" s="79"/>
      <c r="V10" s="80">
        <v>1</v>
      </c>
      <c r="W10" s="79"/>
      <c r="X10" s="80"/>
      <c r="Y10" s="79"/>
      <c r="Z10" s="80"/>
      <c r="AA10" s="79"/>
      <c r="AB10" s="80"/>
    </row>
    <row r="11" spans="1:53">
      <c r="A11" s="14" t="s">
        <v>48</v>
      </c>
      <c r="B11" s="68" t="s">
        <v>112</v>
      </c>
      <c r="C11" s="98"/>
      <c r="D11" s="99"/>
      <c r="E11" s="79"/>
      <c r="F11" s="80"/>
      <c r="G11" s="79"/>
      <c r="H11" s="80"/>
      <c r="I11" s="79"/>
      <c r="J11" s="80"/>
      <c r="K11" s="79"/>
      <c r="L11" s="80"/>
      <c r="M11" s="79"/>
      <c r="N11" s="80"/>
      <c r="O11" s="79"/>
      <c r="P11" s="80"/>
      <c r="Q11" s="79"/>
      <c r="R11" s="80"/>
      <c r="S11" s="79"/>
      <c r="T11" s="80"/>
      <c r="U11" s="79">
        <v>1</v>
      </c>
      <c r="V11" s="80"/>
      <c r="W11" s="79"/>
      <c r="X11" s="80"/>
      <c r="Y11" s="79"/>
      <c r="Z11" s="80"/>
      <c r="AA11" s="79"/>
      <c r="AB11" s="80"/>
    </row>
    <row r="12" spans="1:53">
      <c r="A12" s="14" t="s">
        <v>47</v>
      </c>
      <c r="B12" s="69" t="s">
        <v>112</v>
      </c>
      <c r="C12" s="98"/>
      <c r="D12" s="99"/>
      <c r="E12" s="79"/>
      <c r="F12" s="80"/>
      <c r="G12" s="79"/>
      <c r="H12" s="80"/>
      <c r="I12" s="79"/>
      <c r="J12" s="80"/>
      <c r="K12" s="79"/>
      <c r="L12" s="80"/>
      <c r="M12" s="79"/>
      <c r="N12" s="80"/>
      <c r="O12" s="79">
        <v>1</v>
      </c>
      <c r="P12" s="80"/>
      <c r="Q12" s="79"/>
      <c r="R12" s="80"/>
      <c r="S12" s="79"/>
      <c r="T12" s="80"/>
      <c r="U12" s="79"/>
      <c r="V12" s="80"/>
      <c r="W12" s="79"/>
      <c r="X12" s="80"/>
      <c r="Y12" s="79"/>
      <c r="Z12" s="80"/>
      <c r="AA12" s="79"/>
      <c r="AB12" s="80"/>
    </row>
    <row r="13" spans="1:53">
      <c r="A13" s="14" t="s">
        <v>46</v>
      </c>
      <c r="B13" s="67" t="s">
        <v>112</v>
      </c>
      <c r="C13" s="98"/>
      <c r="D13" s="99"/>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c r="A14" s="14" t="s">
        <v>45</v>
      </c>
      <c r="B14" s="67" t="s">
        <v>473</v>
      </c>
      <c r="C14" s="98"/>
      <c r="D14" s="99"/>
      <c r="E14" s="79"/>
      <c r="F14" s="80"/>
      <c r="G14" s="79"/>
      <c r="H14" s="80"/>
      <c r="I14" s="79"/>
      <c r="J14" s="80"/>
      <c r="K14" s="79"/>
      <c r="L14" s="80"/>
      <c r="M14" s="79"/>
      <c r="N14" s="80"/>
      <c r="O14" s="79">
        <v>1</v>
      </c>
      <c r="P14" s="80"/>
      <c r="Q14" s="79"/>
      <c r="R14" s="80"/>
      <c r="S14" s="79"/>
      <c r="T14" s="80"/>
      <c r="U14" s="79"/>
      <c r="V14" s="80"/>
      <c r="W14" s="79"/>
      <c r="X14" s="80"/>
      <c r="Y14" s="79"/>
      <c r="Z14" s="80"/>
      <c r="AA14" s="79"/>
      <c r="AB14" s="80"/>
    </row>
    <row r="15" spans="1:53">
      <c r="A15" s="14" t="s">
        <v>44</v>
      </c>
      <c r="B15" s="67" t="s">
        <v>112</v>
      </c>
      <c r="C15" s="98"/>
      <c r="D15" s="99"/>
      <c r="E15" s="79">
        <v>1</v>
      </c>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468</v>
      </c>
      <c r="C29" s="63">
        <f>SUBTOTAL(109,Taulukko156781011121434252627[SIJA:2])</f>
        <v>4.8611111111111112E-3</v>
      </c>
      <c r="D29" s="64">
        <f>SUBTOTAL(109,Taulukko156781011121434252627[ERO:+5:10])</f>
        <v>0</v>
      </c>
      <c r="E29" s="82">
        <f>SUM(E3:E28)</f>
        <v>1</v>
      </c>
      <c r="F29" s="83">
        <f>SUM(F3:F28)</f>
        <v>0</v>
      </c>
      <c r="G29" s="84">
        <f>SUM(G3:G28)</f>
        <v>0</v>
      </c>
      <c r="H29" s="83">
        <f t="shared" ref="H29:AB29" si="0">SUM(H3:H28)</f>
        <v>0</v>
      </c>
      <c r="I29" s="84">
        <f t="shared" si="0"/>
        <v>0</v>
      </c>
      <c r="J29" s="83">
        <f t="shared" si="0"/>
        <v>0</v>
      </c>
      <c r="K29" s="84">
        <f t="shared" si="0"/>
        <v>0</v>
      </c>
      <c r="L29" s="83">
        <f t="shared" si="0"/>
        <v>1</v>
      </c>
      <c r="M29" s="84">
        <f t="shared" si="0"/>
        <v>0</v>
      </c>
      <c r="N29" s="83">
        <f t="shared" si="0"/>
        <v>0</v>
      </c>
      <c r="O29" s="84">
        <f t="shared" si="0"/>
        <v>4</v>
      </c>
      <c r="P29" s="83">
        <f t="shared" si="0"/>
        <v>0</v>
      </c>
      <c r="Q29" s="84">
        <f t="shared" si="0"/>
        <v>0</v>
      </c>
      <c r="R29" s="83">
        <f t="shared" si="0"/>
        <v>0</v>
      </c>
      <c r="S29" s="84">
        <f t="shared" si="0"/>
        <v>0</v>
      </c>
      <c r="T29" s="83">
        <f t="shared" si="0"/>
        <v>1</v>
      </c>
      <c r="U29" s="84">
        <f t="shared" si="0"/>
        <v>3</v>
      </c>
      <c r="V29" s="83">
        <f t="shared" si="0"/>
        <v>2</v>
      </c>
      <c r="W29" s="84">
        <f t="shared" si="0"/>
        <v>0</v>
      </c>
      <c r="X29" s="83">
        <f t="shared" si="0"/>
        <v>0</v>
      </c>
      <c r="Y29" s="84">
        <f t="shared" si="0"/>
        <v>1</v>
      </c>
      <c r="Z29" s="83">
        <f t="shared" si="0"/>
        <v>0</v>
      </c>
      <c r="AA29" s="84">
        <f t="shared" si="0"/>
        <v>0</v>
      </c>
      <c r="AB29" s="83">
        <f t="shared" si="0"/>
        <v>0</v>
      </c>
      <c r="AC29" s="85">
        <f>SUM(E29:AB29)</f>
        <v>13</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6.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10" sqref="B10"/>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1.75" thickBot="1">
      <c r="A1" s="89" t="s">
        <v>423</v>
      </c>
      <c r="B1" s="112" t="s">
        <v>422</v>
      </c>
      <c r="C1" s="11" t="s">
        <v>398</v>
      </c>
      <c r="D1" s="13" t="s">
        <v>424</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112</v>
      </c>
      <c r="C3" s="98"/>
      <c r="D3" s="99">
        <v>2.3148148148148147E-5</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426</v>
      </c>
      <c r="C4" s="98"/>
      <c r="D4" s="99">
        <v>3.0092592592592595E-4</v>
      </c>
      <c r="E4" s="79"/>
      <c r="F4" s="80"/>
      <c r="G4" s="79"/>
      <c r="H4" s="80"/>
      <c r="I4" s="79"/>
      <c r="J4" s="80"/>
      <c r="K4" s="79">
        <v>1</v>
      </c>
      <c r="L4" s="80"/>
      <c r="M4" s="79"/>
      <c r="N4" s="80"/>
      <c r="O4" s="79"/>
      <c r="P4" s="80"/>
      <c r="Q4" s="79"/>
      <c r="R4" s="80"/>
      <c r="S4" s="79"/>
      <c r="T4" s="80"/>
      <c r="U4" s="79"/>
      <c r="V4" s="80"/>
      <c r="W4" s="79"/>
      <c r="X4" s="80"/>
      <c r="Y4" s="79"/>
      <c r="Z4" s="80"/>
      <c r="AA4" s="79"/>
      <c r="AB4" s="80"/>
    </row>
    <row r="5" spans="1:53">
      <c r="A5" s="14" t="s">
        <v>54</v>
      </c>
      <c r="B5" s="67" t="s">
        <v>112</v>
      </c>
      <c r="C5" s="98"/>
      <c r="D5" s="99">
        <v>4.6296296296296294E-5</v>
      </c>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67" t="s">
        <v>427</v>
      </c>
      <c r="C6" s="98"/>
      <c r="D6" s="99"/>
      <c r="E6" s="79"/>
      <c r="F6" s="80"/>
      <c r="G6" s="79"/>
      <c r="H6" s="80"/>
      <c r="I6" s="79"/>
      <c r="J6" s="80"/>
      <c r="K6" s="79"/>
      <c r="L6" s="80"/>
      <c r="M6" s="79"/>
      <c r="N6" s="80"/>
      <c r="O6" s="79"/>
      <c r="P6" s="80"/>
      <c r="Q6" s="79">
        <v>1</v>
      </c>
      <c r="R6" s="80"/>
      <c r="S6" s="79"/>
      <c r="T6" s="80"/>
      <c r="U6" s="79"/>
      <c r="V6" s="80"/>
      <c r="W6" s="79"/>
      <c r="X6" s="80"/>
      <c r="Y6" s="79"/>
      <c r="Z6" s="80"/>
      <c r="AA6" s="79"/>
      <c r="AB6" s="80"/>
    </row>
    <row r="7" spans="1:53">
      <c r="A7" s="14" t="s">
        <v>52</v>
      </c>
      <c r="B7" s="67" t="s">
        <v>430</v>
      </c>
      <c r="C7" s="98">
        <v>1.9675925925925928E-3</v>
      </c>
      <c r="D7" s="99">
        <v>2.0833333333333333E-3</v>
      </c>
      <c r="E7" s="79"/>
      <c r="F7" s="80"/>
      <c r="G7" s="79"/>
      <c r="H7" s="80"/>
      <c r="I7" s="79"/>
      <c r="J7" s="80"/>
      <c r="K7" s="79"/>
      <c r="L7" s="80"/>
      <c r="M7" s="79"/>
      <c r="N7" s="80"/>
      <c r="O7" s="79"/>
      <c r="P7" s="80"/>
      <c r="Q7" s="79"/>
      <c r="R7" s="80"/>
      <c r="S7" s="79"/>
      <c r="T7" s="80"/>
      <c r="U7" s="79"/>
      <c r="V7" s="80">
        <v>1</v>
      </c>
      <c r="W7" s="79"/>
      <c r="X7" s="80"/>
      <c r="Y7" s="79"/>
      <c r="Z7" s="80"/>
      <c r="AA7" s="79"/>
      <c r="AB7" s="80"/>
    </row>
    <row r="8" spans="1:53">
      <c r="A8" s="14" t="s">
        <v>51</v>
      </c>
      <c r="B8" s="70" t="s">
        <v>429</v>
      </c>
      <c r="C8" s="98">
        <v>8.1018518518518516E-4</v>
      </c>
      <c r="D8" s="99">
        <v>9.3750000000000007E-4</v>
      </c>
      <c r="E8" s="79"/>
      <c r="F8" s="80"/>
      <c r="G8" s="79"/>
      <c r="H8" s="80">
        <v>1</v>
      </c>
      <c r="I8" s="79"/>
      <c r="J8" s="80"/>
      <c r="K8" s="79"/>
      <c r="L8" s="80"/>
      <c r="M8" s="79"/>
      <c r="N8" s="80"/>
      <c r="O8" s="79"/>
      <c r="P8" s="80"/>
      <c r="Q8" s="79"/>
      <c r="R8" s="80"/>
      <c r="S8" s="79"/>
      <c r="T8" s="80"/>
      <c r="U8" s="79"/>
      <c r="V8" s="80"/>
      <c r="W8" s="79"/>
      <c r="X8" s="80"/>
      <c r="Y8" s="79"/>
      <c r="Z8" s="80"/>
      <c r="AA8" s="79"/>
      <c r="AB8" s="80"/>
    </row>
    <row r="9" spans="1:53">
      <c r="A9" s="14" t="s">
        <v>50</v>
      </c>
      <c r="B9" s="113" t="s">
        <v>428</v>
      </c>
      <c r="C9" s="98"/>
      <c r="D9" s="99">
        <v>1.9675925925925926E-4</v>
      </c>
      <c r="E9" s="79"/>
      <c r="F9" s="80"/>
      <c r="G9" s="79">
        <v>1</v>
      </c>
      <c r="H9" s="80"/>
      <c r="I9" s="79"/>
      <c r="J9" s="80"/>
      <c r="K9" s="79"/>
      <c r="L9" s="80"/>
      <c r="M9" s="79"/>
      <c r="N9" s="80"/>
      <c r="O9" s="79"/>
      <c r="P9" s="80"/>
      <c r="Q9" s="79"/>
      <c r="R9" s="80"/>
      <c r="S9" s="79"/>
      <c r="T9" s="80"/>
      <c r="U9" s="79"/>
      <c r="V9" s="80"/>
      <c r="W9" s="79"/>
      <c r="X9" s="80"/>
      <c r="Y9" s="79"/>
      <c r="Z9" s="80"/>
      <c r="AA9" s="79"/>
      <c r="AB9" s="80"/>
    </row>
    <row r="10" spans="1:53">
      <c r="A10" s="14" t="s">
        <v>49</v>
      </c>
      <c r="B10" s="67" t="s">
        <v>112</v>
      </c>
      <c r="C10" s="98"/>
      <c r="D10" s="99"/>
      <c r="E10" s="79"/>
      <c r="F10" s="80"/>
      <c r="G10" s="79"/>
      <c r="H10" s="80"/>
      <c r="I10" s="79"/>
      <c r="J10" s="80"/>
      <c r="K10" s="79"/>
      <c r="L10" s="80"/>
      <c r="M10" s="79"/>
      <c r="N10" s="80"/>
      <c r="O10" s="79"/>
      <c r="P10" s="80"/>
      <c r="Q10" s="79"/>
      <c r="R10" s="80"/>
      <c r="S10" s="79"/>
      <c r="T10" s="80"/>
      <c r="U10" s="79">
        <v>1</v>
      </c>
      <c r="V10" s="80"/>
      <c r="W10" s="79"/>
      <c r="X10" s="80"/>
      <c r="Y10" s="79"/>
      <c r="Z10" s="80"/>
      <c r="AA10" s="79"/>
      <c r="AB10" s="80"/>
    </row>
    <row r="11" spans="1:53">
      <c r="A11" s="14" t="s">
        <v>48</v>
      </c>
      <c r="B11" s="68" t="s">
        <v>112</v>
      </c>
      <c r="C11" s="98"/>
      <c r="D11" s="99">
        <v>1.0416666666666667E-4</v>
      </c>
      <c r="E11" s="79"/>
      <c r="F11" s="80"/>
      <c r="G11" s="79"/>
      <c r="H11" s="80"/>
      <c r="I11" s="79"/>
      <c r="J11" s="80"/>
      <c r="K11" s="79"/>
      <c r="L11" s="80"/>
      <c r="M11" s="79">
        <v>1</v>
      </c>
      <c r="N11" s="80"/>
      <c r="O11" s="79"/>
      <c r="P11" s="80"/>
      <c r="Q11" s="79"/>
      <c r="R11" s="80"/>
      <c r="S11" s="79"/>
      <c r="T11" s="80"/>
      <c r="U11" s="79"/>
      <c r="V11" s="80"/>
      <c r="W11" s="79"/>
      <c r="X11" s="80"/>
      <c r="Y11" s="79"/>
      <c r="Z11" s="80"/>
      <c r="AA11" s="79"/>
      <c r="AB11" s="80"/>
    </row>
    <row r="12" spans="1:53">
      <c r="A12" s="14" t="s">
        <v>47</v>
      </c>
      <c r="B12" s="69" t="s">
        <v>112</v>
      </c>
      <c r="C12" s="98"/>
      <c r="D12" s="99">
        <v>2.3148148148148147E-5</v>
      </c>
      <c r="E12" s="79"/>
      <c r="F12" s="80"/>
      <c r="G12" s="79"/>
      <c r="H12" s="80"/>
      <c r="I12" s="79"/>
      <c r="J12" s="80"/>
      <c r="K12" s="79">
        <v>1</v>
      </c>
      <c r="L12" s="80"/>
      <c r="M12" s="79"/>
      <c r="N12" s="80"/>
      <c r="O12" s="79"/>
      <c r="P12" s="80"/>
      <c r="Q12" s="79"/>
      <c r="R12" s="80"/>
      <c r="S12" s="79"/>
      <c r="T12" s="80"/>
      <c r="U12" s="79"/>
      <c r="V12" s="80"/>
      <c r="W12" s="79"/>
      <c r="X12" s="80"/>
      <c r="Y12" s="79"/>
      <c r="Z12" s="80"/>
      <c r="AA12" s="79"/>
      <c r="AB12" s="80"/>
    </row>
    <row r="13" spans="1:53">
      <c r="A13" s="14" t="s">
        <v>46</v>
      </c>
      <c r="B13" s="67" t="s">
        <v>112</v>
      </c>
      <c r="C13" s="98"/>
      <c r="D13" s="99">
        <v>5.7870370370370366E-5</v>
      </c>
      <c r="E13" s="79"/>
      <c r="F13" s="80"/>
      <c r="G13" s="79"/>
      <c r="H13" s="80"/>
      <c r="I13" s="79"/>
      <c r="J13" s="80"/>
      <c r="K13" s="79"/>
      <c r="L13" s="80"/>
      <c r="M13" s="79"/>
      <c r="N13" s="80"/>
      <c r="O13" s="79"/>
      <c r="P13" s="80"/>
      <c r="Q13" s="79"/>
      <c r="R13" s="80"/>
      <c r="S13" s="79"/>
      <c r="T13" s="80"/>
      <c r="U13" s="79">
        <v>1</v>
      </c>
      <c r="V13" s="80"/>
      <c r="W13" s="79"/>
      <c r="X13" s="80"/>
      <c r="Y13" s="79"/>
      <c r="Z13" s="80"/>
      <c r="AA13" s="79"/>
      <c r="AB13" s="80"/>
    </row>
    <row r="14" spans="1:53">
      <c r="A14" s="14" t="s">
        <v>45</v>
      </c>
      <c r="B14" s="67" t="s">
        <v>112</v>
      </c>
      <c r="C14" s="98"/>
      <c r="D14" s="99">
        <v>5.7870370370370366E-5</v>
      </c>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425</v>
      </c>
      <c r="C29" s="63">
        <f>SUBTOTAL(109,Taulukko1567810111214342526[SIJA: 3])</f>
        <v>2.7777777777777779E-3</v>
      </c>
      <c r="D29" s="64">
        <f>SUBTOTAL(109,Taulukko1567810111214342526[ERO:+3:47])</f>
        <v>3.8310185185185183E-3</v>
      </c>
      <c r="E29" s="82">
        <f>SUM(E3:E28)</f>
        <v>0</v>
      </c>
      <c r="F29" s="83">
        <f>SUM(F3:F28)</f>
        <v>0</v>
      </c>
      <c r="G29" s="84">
        <f>SUM(G3:G28)</f>
        <v>1</v>
      </c>
      <c r="H29" s="83">
        <f t="shared" ref="H29:AB29" si="0">SUM(H3:H28)</f>
        <v>1</v>
      </c>
      <c r="I29" s="84">
        <f t="shared" si="0"/>
        <v>0</v>
      </c>
      <c r="J29" s="83">
        <f t="shared" si="0"/>
        <v>0</v>
      </c>
      <c r="K29" s="84">
        <f t="shared" si="0"/>
        <v>2</v>
      </c>
      <c r="L29" s="83">
        <f t="shared" si="0"/>
        <v>0</v>
      </c>
      <c r="M29" s="84">
        <f t="shared" si="0"/>
        <v>1</v>
      </c>
      <c r="N29" s="83">
        <f t="shared" si="0"/>
        <v>0</v>
      </c>
      <c r="O29" s="84">
        <f t="shared" si="0"/>
        <v>0</v>
      </c>
      <c r="P29" s="83">
        <f t="shared" si="0"/>
        <v>0</v>
      </c>
      <c r="Q29" s="84">
        <f t="shared" si="0"/>
        <v>1</v>
      </c>
      <c r="R29" s="83">
        <f t="shared" si="0"/>
        <v>0</v>
      </c>
      <c r="S29" s="84">
        <f t="shared" si="0"/>
        <v>1</v>
      </c>
      <c r="T29" s="83">
        <f t="shared" si="0"/>
        <v>0</v>
      </c>
      <c r="U29" s="84">
        <f t="shared" si="0"/>
        <v>3</v>
      </c>
      <c r="V29" s="83">
        <f t="shared" si="0"/>
        <v>1</v>
      </c>
      <c r="W29" s="84">
        <f t="shared" si="0"/>
        <v>0</v>
      </c>
      <c r="X29" s="83">
        <f t="shared" si="0"/>
        <v>0</v>
      </c>
      <c r="Y29" s="84">
        <f t="shared" si="0"/>
        <v>0</v>
      </c>
      <c r="Z29" s="83">
        <f t="shared" si="0"/>
        <v>0</v>
      </c>
      <c r="AA29" s="84">
        <f t="shared" si="0"/>
        <v>0</v>
      </c>
      <c r="AB29" s="83">
        <f t="shared" si="0"/>
        <v>0</v>
      </c>
      <c r="AC29" s="85">
        <f>SUM(E29:AB29)</f>
        <v>11</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7.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V7" sqref="V7"/>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1.75" thickBot="1">
      <c r="A1" s="89" t="s">
        <v>489</v>
      </c>
      <c r="B1" s="112" t="s">
        <v>501</v>
      </c>
      <c r="C1" s="11" t="s">
        <v>502</v>
      </c>
      <c r="D1" s="13" t="s">
        <v>503</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504</v>
      </c>
      <c r="C3" s="98"/>
      <c r="D3" s="99"/>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505</v>
      </c>
      <c r="C4" s="98"/>
      <c r="D4" s="99">
        <v>8.1018518518518516E-5</v>
      </c>
      <c r="E4" s="79"/>
      <c r="F4" s="80"/>
      <c r="G4" s="79"/>
      <c r="H4" s="80"/>
      <c r="I4" s="79"/>
      <c r="J4" s="80"/>
      <c r="K4" s="79"/>
      <c r="L4" s="80"/>
      <c r="M4" s="79">
        <v>1</v>
      </c>
      <c r="N4" s="80"/>
      <c r="O4" s="79"/>
      <c r="P4" s="80"/>
      <c r="Q4" s="79"/>
      <c r="R4" s="80"/>
      <c r="S4" s="79"/>
      <c r="T4" s="80"/>
      <c r="U4" s="79"/>
      <c r="V4" s="80"/>
      <c r="W4" s="79"/>
      <c r="X4" s="80"/>
      <c r="Y4" s="79"/>
      <c r="Z4" s="80"/>
      <c r="AA4" s="79"/>
      <c r="AB4" s="80"/>
    </row>
    <row r="5" spans="1:53">
      <c r="A5" s="14" t="s">
        <v>54</v>
      </c>
      <c r="B5" s="67" t="s">
        <v>102</v>
      </c>
      <c r="C5" s="98"/>
      <c r="D5" s="99">
        <v>1.1574074074074073E-5</v>
      </c>
      <c r="E5" s="77"/>
      <c r="F5" s="78"/>
      <c r="G5" s="77"/>
      <c r="H5" s="78"/>
      <c r="I5" s="77"/>
      <c r="J5" s="78"/>
      <c r="K5" s="77"/>
      <c r="L5" s="78"/>
      <c r="M5" s="77"/>
      <c r="N5" s="78"/>
      <c r="O5" s="77">
        <v>1</v>
      </c>
      <c r="P5" s="78"/>
      <c r="Q5" s="77"/>
      <c r="R5" s="78"/>
      <c r="S5" s="77"/>
      <c r="T5" s="78"/>
      <c r="U5" s="77"/>
      <c r="V5" s="78"/>
      <c r="W5" s="77"/>
      <c r="X5" s="78"/>
      <c r="Y5" s="77"/>
      <c r="Z5" s="78"/>
      <c r="AA5" s="77"/>
      <c r="AB5" s="78"/>
    </row>
    <row r="6" spans="1:53">
      <c r="A6" s="14" t="s">
        <v>53</v>
      </c>
      <c r="B6" s="67" t="s">
        <v>506</v>
      </c>
      <c r="C6" s="98"/>
      <c r="D6" s="99"/>
      <c r="E6" s="79"/>
      <c r="F6" s="80"/>
      <c r="G6" s="79"/>
      <c r="H6" s="80"/>
      <c r="I6" s="79"/>
      <c r="J6" s="80"/>
      <c r="K6" s="79">
        <v>1</v>
      </c>
      <c r="L6" s="80"/>
      <c r="M6" s="79"/>
      <c r="N6" s="80"/>
      <c r="O6" s="79"/>
      <c r="P6" s="80"/>
      <c r="Q6" s="79"/>
      <c r="R6" s="80"/>
      <c r="S6" s="79"/>
      <c r="T6" s="80"/>
      <c r="U6" s="79"/>
      <c r="V6" s="80"/>
      <c r="W6" s="79"/>
      <c r="X6" s="80"/>
      <c r="Y6" s="79"/>
      <c r="Z6" s="80"/>
      <c r="AA6" s="79"/>
      <c r="AB6" s="80"/>
    </row>
    <row r="7" spans="1:53">
      <c r="A7" s="14" t="s">
        <v>52</v>
      </c>
      <c r="B7" s="67" t="s">
        <v>507</v>
      </c>
      <c r="C7" s="98">
        <v>1.736111111111111E-3</v>
      </c>
      <c r="D7" s="99">
        <v>1.7708333333333332E-3</v>
      </c>
      <c r="E7" s="79"/>
      <c r="F7" s="80"/>
      <c r="G7" s="79"/>
      <c r="H7" s="80"/>
      <c r="I7" s="79"/>
      <c r="J7" s="80"/>
      <c r="K7" s="79"/>
      <c r="L7" s="80"/>
      <c r="M7" s="79"/>
      <c r="N7" s="80"/>
      <c r="O7" s="79"/>
      <c r="P7" s="80"/>
      <c r="Q7" s="79"/>
      <c r="R7" s="80"/>
      <c r="S7" s="79"/>
      <c r="T7" s="80"/>
      <c r="U7" s="79"/>
      <c r="V7" s="80">
        <v>1</v>
      </c>
      <c r="W7" s="79"/>
      <c r="X7" s="80"/>
      <c r="Y7" s="79"/>
      <c r="Z7" s="80"/>
      <c r="AA7" s="79"/>
      <c r="AB7" s="80"/>
    </row>
    <row r="8" spans="1:53">
      <c r="A8" s="14" t="s">
        <v>51</v>
      </c>
      <c r="B8" s="70" t="s">
        <v>508</v>
      </c>
      <c r="C8" s="98"/>
      <c r="D8" s="99"/>
      <c r="E8" s="79"/>
      <c r="F8" s="80"/>
      <c r="G8" s="79"/>
      <c r="H8" s="80"/>
      <c r="I8" s="79"/>
      <c r="J8" s="80"/>
      <c r="K8" s="79"/>
      <c r="L8" s="80"/>
      <c r="M8" s="79"/>
      <c r="N8" s="80"/>
      <c r="O8" s="79"/>
      <c r="P8" s="80"/>
      <c r="Q8" s="79"/>
      <c r="R8" s="80"/>
      <c r="S8" s="79"/>
      <c r="T8" s="80"/>
      <c r="U8" s="79">
        <v>1</v>
      </c>
      <c r="V8" s="80"/>
      <c r="W8" s="79"/>
      <c r="X8" s="80"/>
      <c r="Y8" s="79"/>
      <c r="Z8" s="80"/>
      <c r="AA8" s="79"/>
      <c r="AB8" s="80"/>
    </row>
    <row r="9" spans="1:53">
      <c r="A9" s="14" t="s">
        <v>50</v>
      </c>
      <c r="B9" s="113" t="s">
        <v>509</v>
      </c>
      <c r="C9" s="98"/>
      <c r="D9" s="99">
        <v>6.9444444444444444E-5</v>
      </c>
      <c r="E9" s="79"/>
      <c r="F9" s="80"/>
      <c r="G9" s="79"/>
      <c r="H9" s="80"/>
      <c r="I9" s="79"/>
      <c r="J9" s="80"/>
      <c r="K9" s="79"/>
      <c r="L9" s="80"/>
      <c r="M9" s="79">
        <v>1</v>
      </c>
      <c r="N9" s="80"/>
      <c r="O9" s="79"/>
      <c r="P9" s="80"/>
      <c r="Q9" s="79"/>
      <c r="R9" s="80"/>
      <c r="S9" s="79"/>
      <c r="T9" s="80"/>
      <c r="U9" s="79"/>
      <c r="V9" s="80"/>
      <c r="W9" s="79"/>
      <c r="X9" s="80"/>
      <c r="Y9" s="79"/>
      <c r="Z9" s="80"/>
      <c r="AA9" s="79"/>
      <c r="AB9" s="80"/>
    </row>
    <row r="10" spans="1:53">
      <c r="A10" s="14" t="s">
        <v>49</v>
      </c>
      <c r="B10" s="67" t="s">
        <v>112</v>
      </c>
      <c r="C10" s="98"/>
      <c r="D10" s="99">
        <v>2.3148148148148147E-5</v>
      </c>
      <c r="E10" s="79"/>
      <c r="F10" s="80"/>
      <c r="G10" s="79"/>
      <c r="H10" s="80"/>
      <c r="I10" s="79"/>
      <c r="J10" s="80"/>
      <c r="K10" s="79"/>
      <c r="L10" s="80"/>
      <c r="M10" s="79"/>
      <c r="N10" s="80"/>
      <c r="O10" s="79">
        <v>1</v>
      </c>
      <c r="P10" s="80"/>
      <c r="Q10" s="79"/>
      <c r="R10" s="80"/>
      <c r="S10" s="79"/>
      <c r="T10" s="80"/>
      <c r="U10" s="79"/>
      <c r="V10" s="80"/>
      <c r="W10" s="79"/>
      <c r="X10" s="80"/>
      <c r="Y10" s="79"/>
      <c r="Z10" s="80"/>
      <c r="AA10" s="79"/>
      <c r="AB10" s="80"/>
    </row>
    <row r="11" spans="1:53">
      <c r="A11" s="14" t="s">
        <v>48</v>
      </c>
      <c r="B11" s="68"/>
      <c r="C11" s="98"/>
      <c r="D11" s="99">
        <v>9.2592592592592588E-5</v>
      </c>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c r="C12" s="98"/>
      <c r="D12" s="99"/>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510</v>
      </c>
      <c r="C29" s="63">
        <f>SUBTOTAL(109,Taulukko15678101112143425[SIJA: 2])</f>
        <v>1.736111111111111E-3</v>
      </c>
      <c r="D29" s="64">
        <f>SUBTOTAL(109,Taulukko15678101112143425[ERO:+1:37])</f>
        <v>2.0486111111111109E-3</v>
      </c>
      <c r="E29" s="82">
        <f>SUM(E3:E28)</f>
        <v>0</v>
      </c>
      <c r="F29" s="83">
        <f>SUM(F3:F28)</f>
        <v>0</v>
      </c>
      <c r="G29" s="84">
        <f>SUM(G3:G28)</f>
        <v>0</v>
      </c>
      <c r="H29" s="83">
        <f t="shared" ref="H29:AB29" si="0">SUM(H3:H28)</f>
        <v>0</v>
      </c>
      <c r="I29" s="84">
        <f t="shared" si="0"/>
        <v>0</v>
      </c>
      <c r="J29" s="83">
        <f t="shared" si="0"/>
        <v>0</v>
      </c>
      <c r="K29" s="84">
        <f t="shared" si="0"/>
        <v>1</v>
      </c>
      <c r="L29" s="83">
        <f t="shared" si="0"/>
        <v>0</v>
      </c>
      <c r="M29" s="84">
        <f t="shared" si="0"/>
        <v>2</v>
      </c>
      <c r="N29" s="83">
        <f t="shared" si="0"/>
        <v>0</v>
      </c>
      <c r="O29" s="84">
        <f t="shared" si="0"/>
        <v>2</v>
      </c>
      <c r="P29" s="83">
        <f t="shared" si="0"/>
        <v>0</v>
      </c>
      <c r="Q29" s="84">
        <f t="shared" si="0"/>
        <v>0</v>
      </c>
      <c r="R29" s="83">
        <f t="shared" si="0"/>
        <v>0</v>
      </c>
      <c r="S29" s="84">
        <f t="shared" si="0"/>
        <v>1</v>
      </c>
      <c r="T29" s="83">
        <f t="shared" si="0"/>
        <v>0</v>
      </c>
      <c r="U29" s="84">
        <f t="shared" si="0"/>
        <v>1</v>
      </c>
      <c r="V29" s="83">
        <f t="shared" si="0"/>
        <v>1</v>
      </c>
      <c r="W29" s="84">
        <f t="shared" si="0"/>
        <v>0</v>
      </c>
      <c r="X29" s="83">
        <f t="shared" si="0"/>
        <v>0</v>
      </c>
      <c r="Y29" s="84">
        <f t="shared" si="0"/>
        <v>0</v>
      </c>
      <c r="Z29" s="83">
        <f t="shared" si="0"/>
        <v>0</v>
      </c>
      <c r="AA29" s="84">
        <f t="shared" si="0"/>
        <v>0</v>
      </c>
      <c r="AB29" s="83">
        <f t="shared" si="0"/>
        <v>0</v>
      </c>
      <c r="AC29" s="85">
        <f>SUM(E29:AB29)</f>
        <v>8</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8.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D3" sqref="D3"/>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1.75" thickBot="1">
      <c r="A1" s="89" t="s">
        <v>457</v>
      </c>
      <c r="B1" s="112" t="s">
        <v>456</v>
      </c>
      <c r="C1" s="11" t="s">
        <v>137</v>
      </c>
      <c r="D1" s="13" t="s">
        <v>458</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459</v>
      </c>
      <c r="C3" s="98"/>
      <c r="D3" s="99">
        <v>2.5462962962962961E-4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112</v>
      </c>
      <c r="C4" s="98"/>
      <c r="D4" s="99"/>
      <c r="E4" s="79"/>
      <c r="F4" s="80"/>
      <c r="G4" s="79"/>
      <c r="H4" s="80"/>
      <c r="I4" s="79"/>
      <c r="J4" s="80"/>
      <c r="K4" s="79"/>
      <c r="L4" s="80"/>
      <c r="M4" s="79"/>
      <c r="N4" s="80"/>
      <c r="O4" s="79"/>
      <c r="P4" s="80"/>
      <c r="Q4" s="79"/>
      <c r="R4" s="80"/>
      <c r="S4" s="79"/>
      <c r="T4" s="80"/>
      <c r="U4" s="79">
        <v>1</v>
      </c>
      <c r="V4" s="80"/>
      <c r="W4" s="79"/>
      <c r="X4" s="80"/>
      <c r="Y4" s="79"/>
      <c r="Z4" s="80"/>
      <c r="AA4" s="79"/>
      <c r="AB4" s="80"/>
    </row>
    <row r="5" spans="1:53">
      <c r="A5" s="14" t="s">
        <v>54</v>
      </c>
      <c r="B5" s="67" t="s">
        <v>460</v>
      </c>
      <c r="C5" s="98"/>
      <c r="D5" s="99"/>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67" t="s">
        <v>461</v>
      </c>
      <c r="C6" s="98"/>
      <c r="D6" s="99"/>
      <c r="E6" s="79"/>
      <c r="F6" s="80"/>
      <c r="G6" s="79"/>
      <c r="H6" s="80"/>
      <c r="I6" s="79"/>
      <c r="J6" s="80"/>
      <c r="K6" s="79"/>
      <c r="L6" s="80"/>
      <c r="M6" s="79"/>
      <c r="N6" s="80"/>
      <c r="O6" s="79">
        <v>1</v>
      </c>
      <c r="P6" s="80"/>
      <c r="Q6" s="79"/>
      <c r="R6" s="80"/>
      <c r="S6" s="79"/>
      <c r="T6" s="80"/>
      <c r="U6" s="79"/>
      <c r="V6" s="80"/>
      <c r="W6" s="79"/>
      <c r="X6" s="80"/>
      <c r="Y6" s="79"/>
      <c r="Z6" s="80"/>
      <c r="AA6" s="79"/>
      <c r="AB6" s="80"/>
    </row>
    <row r="7" spans="1:53">
      <c r="A7" s="14" t="s">
        <v>52</v>
      </c>
      <c r="B7" s="67" t="s">
        <v>112</v>
      </c>
      <c r="C7" s="98"/>
      <c r="D7" s="99"/>
      <c r="E7" s="79"/>
      <c r="F7" s="80"/>
      <c r="G7" s="79"/>
      <c r="H7" s="80"/>
      <c r="I7" s="79"/>
      <c r="J7" s="80"/>
      <c r="K7" s="79"/>
      <c r="L7" s="80"/>
      <c r="M7" s="79"/>
      <c r="N7" s="80"/>
      <c r="O7" s="79"/>
      <c r="P7" s="80"/>
      <c r="Q7" s="79"/>
      <c r="R7" s="80"/>
      <c r="S7" s="79"/>
      <c r="T7" s="80"/>
      <c r="U7" s="79">
        <v>1</v>
      </c>
      <c r="V7" s="80"/>
      <c r="W7" s="79"/>
      <c r="X7" s="80"/>
      <c r="Y7" s="79"/>
      <c r="Z7" s="80"/>
      <c r="AA7" s="79"/>
      <c r="AB7" s="80"/>
    </row>
    <row r="8" spans="1:53">
      <c r="A8" s="14" t="s">
        <v>51</v>
      </c>
      <c r="B8" s="70" t="s">
        <v>112</v>
      </c>
      <c r="C8" s="98"/>
      <c r="D8" s="99"/>
      <c r="E8" s="79"/>
      <c r="F8" s="80"/>
      <c r="G8" s="79"/>
      <c r="H8" s="80"/>
      <c r="I8" s="79"/>
      <c r="J8" s="80"/>
      <c r="K8" s="79">
        <v>1</v>
      </c>
      <c r="L8" s="80"/>
      <c r="M8" s="79"/>
      <c r="N8" s="80"/>
      <c r="O8" s="79"/>
      <c r="P8" s="80"/>
      <c r="Q8" s="79"/>
      <c r="R8" s="80"/>
      <c r="S8" s="79"/>
      <c r="T8" s="80"/>
      <c r="U8" s="79"/>
      <c r="V8" s="80"/>
      <c r="W8" s="79"/>
      <c r="X8" s="80"/>
      <c r="Y8" s="79"/>
      <c r="Z8" s="80"/>
      <c r="AA8" s="79"/>
      <c r="AB8" s="80"/>
    </row>
    <row r="9" spans="1:53">
      <c r="A9" s="14" t="s">
        <v>50</v>
      </c>
      <c r="B9" s="113" t="s">
        <v>465</v>
      </c>
      <c r="C9" s="98">
        <v>3.4722222222222224E-4</v>
      </c>
      <c r="D9" s="99">
        <v>6.018518518518519E-4</v>
      </c>
      <c r="E9" s="79"/>
      <c r="F9" s="80"/>
      <c r="G9" s="79"/>
      <c r="H9" s="80"/>
      <c r="I9" s="79"/>
      <c r="J9" s="80"/>
      <c r="K9" s="79"/>
      <c r="L9" s="80"/>
      <c r="M9" s="79"/>
      <c r="N9" s="80"/>
      <c r="O9" s="79"/>
      <c r="P9" s="80"/>
      <c r="Q9" s="79"/>
      <c r="R9" s="80"/>
      <c r="S9" s="79"/>
      <c r="T9" s="80"/>
      <c r="U9" s="79">
        <v>1</v>
      </c>
      <c r="V9" s="80"/>
      <c r="W9" s="79"/>
      <c r="X9" s="80"/>
      <c r="Y9" s="79"/>
      <c r="Z9" s="80"/>
      <c r="AA9" s="79"/>
      <c r="AB9" s="80"/>
    </row>
    <row r="10" spans="1:53">
      <c r="A10" s="14" t="s">
        <v>49</v>
      </c>
      <c r="B10" s="67" t="s">
        <v>462</v>
      </c>
      <c r="C10" s="98"/>
      <c r="D10" s="99">
        <v>1.5046296296296297E-4</v>
      </c>
      <c r="E10" s="79">
        <v>1</v>
      </c>
      <c r="F10" s="80"/>
      <c r="G10" s="79"/>
      <c r="H10" s="80"/>
      <c r="I10" s="79"/>
      <c r="J10" s="80"/>
      <c r="K10" s="79"/>
      <c r="L10" s="80"/>
      <c r="M10" s="79"/>
      <c r="N10" s="80"/>
      <c r="O10" s="79"/>
      <c r="P10" s="80"/>
      <c r="Q10" s="79"/>
      <c r="R10" s="80"/>
      <c r="S10" s="79"/>
      <c r="T10" s="80"/>
      <c r="U10" s="79"/>
      <c r="V10" s="80"/>
      <c r="W10" s="79"/>
      <c r="X10" s="80"/>
      <c r="Y10" s="79"/>
      <c r="Z10" s="80"/>
      <c r="AA10" s="79"/>
      <c r="AB10" s="80"/>
    </row>
    <row r="11" spans="1:53">
      <c r="A11" s="14" t="s">
        <v>48</v>
      </c>
      <c r="B11" s="68" t="s">
        <v>463</v>
      </c>
      <c r="C11" s="98"/>
      <c r="D11" s="99">
        <v>1.7361111111111112E-4</v>
      </c>
      <c r="E11" s="79"/>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c r="C12" s="98"/>
      <c r="D12" s="99"/>
      <c r="E12" s="79"/>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c r="C13" s="98"/>
      <c r="D13" s="99"/>
      <c r="E13" s="79"/>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c r="C14" s="98"/>
      <c r="D14" s="99"/>
      <c r="E14" s="79"/>
      <c r="F14" s="80"/>
      <c r="G14" s="79"/>
      <c r="H14" s="80"/>
      <c r="I14" s="79"/>
      <c r="J14" s="80"/>
      <c r="K14" s="79"/>
      <c r="L14" s="80"/>
      <c r="M14" s="79"/>
      <c r="N14" s="80"/>
      <c r="O14" s="79"/>
      <c r="P14" s="80"/>
      <c r="Q14" s="79"/>
      <c r="R14" s="80"/>
      <c r="S14" s="79"/>
      <c r="T14" s="80"/>
      <c r="U14" s="79"/>
      <c r="V14" s="80"/>
      <c r="W14" s="79"/>
      <c r="X14" s="80"/>
      <c r="Y14" s="79"/>
      <c r="Z14" s="80"/>
      <c r="AA14" s="79"/>
      <c r="AB14" s="80"/>
    </row>
    <row r="15" spans="1:53">
      <c r="A15" s="14" t="s">
        <v>44</v>
      </c>
      <c r="B15" s="67"/>
      <c r="C15" s="98"/>
      <c r="D15" s="99"/>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464</v>
      </c>
      <c r="C29" s="63">
        <f>SUBTOTAL(109,Taulukko156781011121434[SIJA: 1])</f>
        <v>3.4722222222222224E-4</v>
      </c>
      <c r="D29" s="64">
        <f>SUBTOTAL(109,Taulukko156781011121434[ERO: -1:15])</f>
        <v>1.1805555555555556E-3</v>
      </c>
      <c r="E29" s="82">
        <f>SUM(E3:E28)</f>
        <v>1</v>
      </c>
      <c r="F29" s="83">
        <f>SUM(F3:F28)</f>
        <v>0</v>
      </c>
      <c r="G29" s="84">
        <f>SUM(G3:G28)</f>
        <v>0</v>
      </c>
      <c r="H29" s="83">
        <f t="shared" ref="H29:AB29" si="0">SUM(H3:H28)</f>
        <v>0</v>
      </c>
      <c r="I29" s="84">
        <f t="shared" si="0"/>
        <v>0</v>
      </c>
      <c r="J29" s="83">
        <f t="shared" si="0"/>
        <v>0</v>
      </c>
      <c r="K29" s="84">
        <f t="shared" si="0"/>
        <v>1</v>
      </c>
      <c r="L29" s="83">
        <f t="shared" si="0"/>
        <v>0</v>
      </c>
      <c r="M29" s="84">
        <f t="shared" si="0"/>
        <v>0</v>
      </c>
      <c r="N29" s="83">
        <f t="shared" si="0"/>
        <v>0</v>
      </c>
      <c r="O29" s="84">
        <f t="shared" si="0"/>
        <v>1</v>
      </c>
      <c r="P29" s="83">
        <f t="shared" si="0"/>
        <v>0</v>
      </c>
      <c r="Q29" s="84">
        <f t="shared" si="0"/>
        <v>0</v>
      </c>
      <c r="R29" s="83">
        <f t="shared" si="0"/>
        <v>0</v>
      </c>
      <c r="S29" s="84">
        <f t="shared" si="0"/>
        <v>1</v>
      </c>
      <c r="T29" s="83">
        <f t="shared" si="0"/>
        <v>0</v>
      </c>
      <c r="U29" s="84">
        <f t="shared" si="0"/>
        <v>4</v>
      </c>
      <c r="V29" s="83">
        <f t="shared" si="0"/>
        <v>0</v>
      </c>
      <c r="W29" s="84">
        <f t="shared" si="0"/>
        <v>0</v>
      </c>
      <c r="X29" s="83">
        <f t="shared" si="0"/>
        <v>0</v>
      </c>
      <c r="Y29" s="84">
        <f t="shared" si="0"/>
        <v>0</v>
      </c>
      <c r="Z29" s="83">
        <f t="shared" si="0"/>
        <v>0</v>
      </c>
      <c r="AA29" s="84">
        <f t="shared" si="0"/>
        <v>0</v>
      </c>
      <c r="AB29" s="83">
        <f t="shared" si="0"/>
        <v>0</v>
      </c>
      <c r="AC29" s="85">
        <f>SUM(E29:AB29)</f>
        <v>8</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hyperlinks>
    <hyperlink ref="B1" r:id="rId1"/>
  </hyperlinks>
  <pageMargins left="0.7" right="0.7" top="0.75" bottom="0.75" header="0.3" footer="0.3"/>
  <pageSetup paperSize="0" orientation="portrait" horizontalDpi="0" verticalDpi="0" copies="0"/>
  <tableParts count="1">
    <tablePart r:id="rId2"/>
  </tableParts>
</worksheet>
</file>

<file path=xl/worksheets/sheet9.xml><?xml version="1.0" encoding="utf-8"?>
<worksheet xmlns="http://schemas.openxmlformats.org/spreadsheetml/2006/main" xmlns:r="http://schemas.openxmlformats.org/officeDocument/2006/relationships">
  <sheetPr>
    <tabColor theme="1"/>
  </sheetPr>
  <dimension ref="A1:BA144"/>
  <sheetViews>
    <sheetView zoomScaleNormal="100" workbookViewId="0">
      <selection activeCell="B17" sqref="B17"/>
    </sheetView>
  </sheetViews>
  <sheetFormatPr defaultRowHeight="15"/>
  <cols>
    <col min="1" max="1" width="11.28515625" style="7" customWidth="1"/>
    <col min="2" max="2" width="104.42578125" customWidth="1"/>
    <col min="3" max="3" width="12.7109375" customWidth="1"/>
    <col min="4" max="4" width="10.28515625" customWidth="1"/>
    <col min="5" max="5" width="3.140625" style="72" customWidth="1"/>
    <col min="6" max="6" width="3.28515625" style="74" customWidth="1"/>
    <col min="7" max="7" width="3.28515625" style="72" customWidth="1"/>
    <col min="8" max="8" width="2.85546875" style="74" customWidth="1"/>
    <col min="9" max="9" width="3.28515625" style="72" customWidth="1"/>
    <col min="10" max="10" width="3" style="74" customWidth="1"/>
    <col min="11" max="11" width="3" style="72" customWidth="1"/>
    <col min="12" max="12" width="3" style="74" customWidth="1"/>
    <col min="13" max="13" width="3" style="72" customWidth="1"/>
    <col min="14" max="14" width="2.85546875" style="74" customWidth="1"/>
    <col min="15" max="15" width="2.85546875" style="72" customWidth="1"/>
    <col min="16" max="16" width="3.28515625" style="74" customWidth="1"/>
    <col min="17" max="17" width="3.140625" style="72" customWidth="1"/>
    <col min="18" max="18" width="3" style="74" customWidth="1"/>
    <col min="19" max="19" width="3.140625" style="73" customWidth="1"/>
    <col min="20" max="20" width="3" style="75" customWidth="1"/>
    <col min="21" max="21" width="2.85546875" style="73" customWidth="1"/>
    <col min="22" max="22" width="2.85546875" style="75" customWidth="1"/>
    <col min="23" max="23" width="3.7109375" style="73" customWidth="1"/>
    <col min="24" max="24" width="4.28515625" style="75" customWidth="1"/>
    <col min="25" max="25" width="4.85546875" style="73" customWidth="1"/>
    <col min="26" max="26" width="4.28515625" style="75" customWidth="1"/>
    <col min="27" max="27" width="4.42578125" style="73" customWidth="1"/>
    <col min="28" max="28" width="4.28515625" style="75" customWidth="1"/>
    <col min="29" max="29" width="74.5703125" style="76" customWidth="1"/>
    <col min="31" max="31" width="9.140625" style="29"/>
    <col min="33" max="33" width="9.140625" style="29"/>
    <col min="35" max="35" width="9.140625" style="29"/>
    <col min="37" max="37" width="9.140625" style="29"/>
  </cols>
  <sheetData>
    <row r="1" spans="1:53" ht="24" thickBot="1">
      <c r="A1" s="89" t="s">
        <v>444</v>
      </c>
      <c r="B1" s="12" t="s">
        <v>443</v>
      </c>
      <c r="C1" s="11" t="s">
        <v>137</v>
      </c>
      <c r="D1" s="13" t="s">
        <v>445</v>
      </c>
      <c r="E1" s="120" t="s">
        <v>98</v>
      </c>
      <c r="F1" s="118" t="s">
        <v>98</v>
      </c>
      <c r="G1" s="118" t="s">
        <v>99</v>
      </c>
      <c r="H1" s="118" t="s">
        <v>99</v>
      </c>
      <c r="I1" s="118" t="s">
        <v>100</v>
      </c>
      <c r="J1" s="118" t="s">
        <v>100</v>
      </c>
      <c r="K1" s="118" t="s">
        <v>7</v>
      </c>
      <c r="L1" s="118" t="s">
        <v>7</v>
      </c>
      <c r="M1" s="118" t="s">
        <v>101</v>
      </c>
      <c r="N1" s="118" t="s">
        <v>101</v>
      </c>
      <c r="O1" s="118" t="s">
        <v>102</v>
      </c>
      <c r="P1" s="118" t="s">
        <v>102</v>
      </c>
      <c r="Q1" s="118" t="s">
        <v>103</v>
      </c>
      <c r="R1" s="118" t="s">
        <v>103</v>
      </c>
      <c r="S1" s="118" t="s">
        <v>104</v>
      </c>
      <c r="T1" s="118" t="s">
        <v>104</v>
      </c>
      <c r="U1" s="118" t="s">
        <v>105</v>
      </c>
      <c r="V1" s="122" t="s">
        <v>105</v>
      </c>
      <c r="W1" s="118" t="s">
        <v>106</v>
      </c>
      <c r="X1" s="118" t="s">
        <v>106</v>
      </c>
      <c r="Y1" s="118" t="s">
        <v>107</v>
      </c>
      <c r="Z1" s="118" t="s">
        <v>107</v>
      </c>
      <c r="AA1" s="118" t="s">
        <v>108</v>
      </c>
      <c r="AB1" s="122" t="s">
        <v>108</v>
      </c>
      <c r="AC1" s="126"/>
      <c r="AD1" s="128"/>
      <c r="AE1" s="124"/>
      <c r="AF1" s="130"/>
      <c r="AG1" s="124"/>
      <c r="AH1" s="130"/>
      <c r="AI1" s="124"/>
      <c r="AJ1" s="130"/>
      <c r="AK1" s="124"/>
      <c r="AL1" s="134"/>
      <c r="AM1" s="124"/>
      <c r="AN1" s="124"/>
      <c r="AO1" s="16"/>
      <c r="AP1" s="16"/>
      <c r="AQ1" s="16"/>
      <c r="AR1" s="16"/>
      <c r="AS1" s="16"/>
      <c r="AT1" s="16"/>
      <c r="AU1" s="16"/>
      <c r="AV1" s="16"/>
      <c r="AW1" s="16"/>
      <c r="AX1" s="16"/>
      <c r="AY1" s="16"/>
      <c r="AZ1" s="16"/>
      <c r="BA1" s="16"/>
    </row>
    <row r="2" spans="1:53" s="9" customFormat="1" ht="16.5" thickTop="1" thickBot="1">
      <c r="A2" s="88" t="s">
        <v>59</v>
      </c>
      <c r="B2" s="10" t="s">
        <v>58</v>
      </c>
      <c r="C2" s="86" t="s">
        <v>97</v>
      </c>
      <c r="D2" s="87" t="s">
        <v>57</v>
      </c>
      <c r="E2" s="121"/>
      <c r="F2" s="119"/>
      <c r="G2" s="119"/>
      <c r="H2" s="119"/>
      <c r="I2" s="119"/>
      <c r="J2" s="119"/>
      <c r="K2" s="119"/>
      <c r="L2" s="119"/>
      <c r="M2" s="119"/>
      <c r="N2" s="119"/>
      <c r="O2" s="119"/>
      <c r="P2" s="119"/>
      <c r="Q2" s="119"/>
      <c r="R2" s="119"/>
      <c r="S2" s="119"/>
      <c r="T2" s="119"/>
      <c r="U2" s="119"/>
      <c r="V2" s="123"/>
      <c r="W2" s="119"/>
      <c r="X2" s="119"/>
      <c r="Y2" s="119"/>
      <c r="Z2" s="119"/>
      <c r="AA2" s="119"/>
      <c r="AB2" s="123"/>
      <c r="AC2" s="127"/>
      <c r="AD2" s="129"/>
      <c r="AE2" s="125"/>
      <c r="AF2" s="131"/>
      <c r="AG2" s="125"/>
      <c r="AH2" s="131"/>
      <c r="AI2" s="125"/>
      <c r="AJ2" s="131"/>
      <c r="AK2" s="125"/>
      <c r="AL2" s="135"/>
      <c r="AM2" s="125"/>
      <c r="AN2" s="125"/>
      <c r="AO2" s="71"/>
      <c r="AP2" s="71"/>
      <c r="AQ2" s="71"/>
      <c r="AR2" s="71"/>
      <c r="AS2" s="71"/>
      <c r="AT2" s="71"/>
      <c r="AU2" s="71"/>
      <c r="AV2" s="71"/>
      <c r="AW2" s="71"/>
      <c r="AX2" s="71"/>
      <c r="AY2" s="71"/>
      <c r="AZ2" s="71"/>
      <c r="BA2" s="71"/>
    </row>
    <row r="3" spans="1:53" ht="15.75" thickTop="1">
      <c r="A3" s="14" t="s">
        <v>56</v>
      </c>
      <c r="B3" s="67" t="s">
        <v>446</v>
      </c>
      <c r="C3" s="98"/>
      <c r="D3" s="99">
        <v>2.199074074074074E-4</v>
      </c>
      <c r="E3" s="77"/>
      <c r="F3" s="78"/>
      <c r="G3" s="77"/>
      <c r="H3" s="78"/>
      <c r="I3" s="77"/>
      <c r="J3" s="78"/>
      <c r="K3" s="77"/>
      <c r="L3" s="78"/>
      <c r="M3" s="77"/>
      <c r="N3" s="78"/>
      <c r="O3" s="77"/>
      <c r="P3" s="78"/>
      <c r="Q3" s="77"/>
      <c r="R3" s="78"/>
      <c r="S3" s="77">
        <v>1</v>
      </c>
      <c r="T3" s="78"/>
      <c r="U3" s="77"/>
      <c r="V3" s="78"/>
      <c r="W3" s="77"/>
      <c r="X3" s="78"/>
      <c r="Y3" s="77"/>
      <c r="Z3" s="78"/>
      <c r="AA3" s="77"/>
      <c r="AB3" s="78"/>
    </row>
    <row r="4" spans="1:53">
      <c r="A4" s="15" t="s">
        <v>55</v>
      </c>
      <c r="B4" s="67" t="s">
        <v>447</v>
      </c>
      <c r="C4" s="98"/>
      <c r="D4" s="99">
        <v>4.6296296296296294E-5</v>
      </c>
      <c r="E4" s="79"/>
      <c r="F4" s="80"/>
      <c r="G4" s="79"/>
      <c r="H4" s="80"/>
      <c r="I4" s="79"/>
      <c r="J4" s="80"/>
      <c r="K4" s="79"/>
      <c r="L4" s="80"/>
      <c r="M4" s="79"/>
      <c r="N4" s="80"/>
      <c r="O4" s="79"/>
      <c r="P4" s="80"/>
      <c r="Q4" s="79"/>
      <c r="R4" s="80"/>
      <c r="S4" s="79"/>
      <c r="T4" s="80"/>
      <c r="U4" s="79"/>
      <c r="V4" s="80"/>
      <c r="W4" s="79">
        <v>1</v>
      </c>
      <c r="X4" s="80"/>
      <c r="Y4" s="79"/>
      <c r="Z4" s="80"/>
      <c r="AA4" s="79"/>
      <c r="AB4" s="80"/>
    </row>
    <row r="5" spans="1:53">
      <c r="A5" s="14" t="s">
        <v>54</v>
      </c>
      <c r="B5" s="67" t="s">
        <v>448</v>
      </c>
      <c r="C5" s="98"/>
      <c r="D5" s="99">
        <v>9.2592592592592588E-5</v>
      </c>
      <c r="E5" s="77"/>
      <c r="F5" s="78"/>
      <c r="G5" s="77"/>
      <c r="H5" s="78"/>
      <c r="I5" s="77"/>
      <c r="J5" s="78"/>
      <c r="K5" s="77"/>
      <c r="L5" s="78"/>
      <c r="M5" s="77"/>
      <c r="N5" s="78"/>
      <c r="O5" s="77"/>
      <c r="P5" s="78"/>
      <c r="Q5" s="77"/>
      <c r="R5" s="78"/>
      <c r="S5" s="77"/>
      <c r="T5" s="78"/>
      <c r="U5" s="77">
        <v>1</v>
      </c>
      <c r="V5" s="78"/>
      <c r="W5" s="77"/>
      <c r="X5" s="78"/>
      <c r="Y5" s="77"/>
      <c r="Z5" s="78"/>
      <c r="AA5" s="77"/>
      <c r="AB5" s="78"/>
    </row>
    <row r="6" spans="1:53">
      <c r="A6" s="14" t="s">
        <v>53</v>
      </c>
      <c r="B6" s="67" t="s">
        <v>449</v>
      </c>
      <c r="C6" s="98"/>
      <c r="D6" s="99">
        <v>3.7037037037037035E-4</v>
      </c>
      <c r="E6" s="79"/>
      <c r="F6" s="80"/>
      <c r="G6" s="79"/>
      <c r="H6" s="80"/>
      <c r="I6" s="79"/>
      <c r="J6" s="80"/>
      <c r="K6" s="79"/>
      <c r="L6" s="80"/>
      <c r="M6" s="79"/>
      <c r="N6" s="80"/>
      <c r="O6" s="79"/>
      <c r="P6" s="80"/>
      <c r="Q6" s="79"/>
      <c r="R6" s="80"/>
      <c r="S6" s="79"/>
      <c r="T6" s="80"/>
      <c r="U6" s="79"/>
      <c r="V6" s="80"/>
      <c r="W6" s="79">
        <v>1</v>
      </c>
      <c r="X6" s="80"/>
      <c r="Y6" s="79"/>
      <c r="Z6" s="80"/>
      <c r="AA6" s="79"/>
      <c r="AB6" s="80"/>
    </row>
    <row r="7" spans="1:53">
      <c r="A7" s="14" t="s">
        <v>52</v>
      </c>
      <c r="B7" s="70" t="s">
        <v>455</v>
      </c>
      <c r="C7" s="98">
        <v>4.6296296296296293E-4</v>
      </c>
      <c r="D7" s="99">
        <v>6.5972222222222213E-4</v>
      </c>
      <c r="E7" s="79"/>
      <c r="F7" s="80"/>
      <c r="G7" s="79"/>
      <c r="H7" s="80">
        <v>1</v>
      </c>
      <c r="I7" s="79"/>
      <c r="J7" s="80"/>
      <c r="K7" s="79"/>
      <c r="L7" s="80"/>
      <c r="M7" s="79"/>
      <c r="N7" s="80"/>
      <c r="O7" s="79"/>
      <c r="P7" s="80"/>
      <c r="Q7" s="79"/>
      <c r="R7" s="80"/>
      <c r="S7" s="79"/>
      <c r="T7" s="80"/>
      <c r="U7" s="79"/>
      <c r="V7" s="80"/>
      <c r="W7" s="79"/>
      <c r="X7" s="80"/>
      <c r="Y7" s="79"/>
      <c r="Z7" s="80"/>
      <c r="AA7" s="79"/>
      <c r="AB7" s="80"/>
    </row>
    <row r="8" spans="1:53">
      <c r="A8" s="14" t="s">
        <v>51</v>
      </c>
      <c r="B8" s="105" t="s">
        <v>450</v>
      </c>
      <c r="C8" s="98"/>
      <c r="D8" s="99">
        <v>1.0416666666666667E-4</v>
      </c>
      <c r="E8" s="79"/>
      <c r="F8" s="80"/>
      <c r="G8" s="79"/>
      <c r="H8" s="80"/>
      <c r="I8" s="79"/>
      <c r="J8" s="80"/>
      <c r="K8" s="79"/>
      <c r="L8" s="80"/>
      <c r="M8" s="79"/>
      <c r="N8" s="80"/>
      <c r="O8" s="79"/>
      <c r="P8" s="80"/>
      <c r="Q8" s="79">
        <v>1</v>
      </c>
      <c r="R8" s="80"/>
      <c r="S8" s="79"/>
      <c r="T8" s="80"/>
      <c r="U8" s="79"/>
      <c r="V8" s="80"/>
      <c r="W8" s="79"/>
      <c r="X8" s="80"/>
      <c r="Y8" s="79"/>
      <c r="Z8" s="80"/>
      <c r="AA8" s="79"/>
      <c r="AB8" s="80"/>
    </row>
    <row r="9" spans="1:53">
      <c r="A9" s="14" t="s">
        <v>50</v>
      </c>
      <c r="B9" s="113" t="s">
        <v>403</v>
      </c>
      <c r="C9" s="98"/>
      <c r="D9" s="99"/>
      <c r="E9" s="79">
        <v>1</v>
      </c>
      <c r="F9" s="80"/>
      <c r="G9" s="79"/>
      <c r="H9" s="80"/>
      <c r="I9" s="79"/>
      <c r="J9" s="80"/>
      <c r="K9" s="79"/>
      <c r="L9" s="80"/>
      <c r="M9" s="79"/>
      <c r="N9" s="80"/>
      <c r="O9" s="79"/>
      <c r="P9" s="80"/>
      <c r="Q9" s="79"/>
      <c r="R9" s="80"/>
      <c r="S9" s="79"/>
      <c r="T9" s="80"/>
      <c r="U9" s="79"/>
      <c r="V9" s="80"/>
      <c r="W9" s="79"/>
      <c r="X9" s="80"/>
      <c r="Y9" s="79"/>
      <c r="Z9" s="80"/>
      <c r="AA9" s="79"/>
      <c r="AB9" s="80"/>
    </row>
    <row r="10" spans="1:53">
      <c r="A10" s="14" t="s">
        <v>49</v>
      </c>
      <c r="B10" s="67" t="s">
        <v>451</v>
      </c>
      <c r="C10" s="98"/>
      <c r="D10" s="99">
        <v>2.5462962962962961E-4</v>
      </c>
      <c r="E10" s="79"/>
      <c r="F10" s="80"/>
      <c r="G10" s="79"/>
      <c r="H10" s="80"/>
      <c r="I10" s="79"/>
      <c r="J10" s="80"/>
      <c r="K10" s="79"/>
      <c r="L10" s="80"/>
      <c r="M10" s="79">
        <v>1</v>
      </c>
      <c r="N10" s="80"/>
      <c r="O10" s="79"/>
      <c r="P10" s="80"/>
      <c r="Q10" s="79"/>
      <c r="R10" s="80"/>
      <c r="S10" s="79"/>
      <c r="T10" s="80"/>
      <c r="U10" s="79"/>
      <c r="V10" s="80"/>
      <c r="W10" s="79"/>
      <c r="X10" s="80"/>
      <c r="Y10" s="79"/>
      <c r="Z10" s="80"/>
      <c r="AA10" s="79"/>
      <c r="AB10" s="80"/>
    </row>
    <row r="11" spans="1:53">
      <c r="A11" s="14" t="s">
        <v>48</v>
      </c>
      <c r="B11" s="68" t="s">
        <v>112</v>
      </c>
      <c r="C11" s="98"/>
      <c r="D11" s="99">
        <v>8.1018518518518516E-5</v>
      </c>
      <c r="E11" s="79">
        <v>1</v>
      </c>
      <c r="F11" s="80"/>
      <c r="G11" s="79"/>
      <c r="H11" s="80"/>
      <c r="I11" s="79"/>
      <c r="J11" s="80"/>
      <c r="K11" s="79"/>
      <c r="L11" s="80"/>
      <c r="M11" s="79"/>
      <c r="N11" s="80"/>
      <c r="O11" s="79"/>
      <c r="P11" s="80"/>
      <c r="Q11" s="79"/>
      <c r="R11" s="80"/>
      <c r="S11" s="79"/>
      <c r="T11" s="80"/>
      <c r="U11" s="79"/>
      <c r="V11" s="80"/>
      <c r="W11" s="79"/>
      <c r="X11" s="80"/>
      <c r="Y11" s="79"/>
      <c r="Z11" s="80"/>
      <c r="AA11" s="79"/>
      <c r="AB11" s="80"/>
    </row>
    <row r="12" spans="1:53">
      <c r="A12" s="14" t="s">
        <v>47</v>
      </c>
      <c r="B12" s="69" t="s">
        <v>452</v>
      </c>
      <c r="C12" s="98"/>
      <c r="D12" s="99"/>
      <c r="E12" s="79">
        <v>1</v>
      </c>
      <c r="F12" s="80"/>
      <c r="G12" s="79"/>
      <c r="H12" s="80"/>
      <c r="I12" s="79"/>
      <c r="J12" s="80"/>
      <c r="K12" s="79"/>
      <c r="L12" s="80"/>
      <c r="M12" s="79"/>
      <c r="N12" s="80"/>
      <c r="O12" s="79"/>
      <c r="P12" s="80"/>
      <c r="Q12" s="79"/>
      <c r="R12" s="80"/>
      <c r="S12" s="79"/>
      <c r="T12" s="80"/>
      <c r="U12" s="79"/>
      <c r="V12" s="80"/>
      <c r="W12" s="79"/>
      <c r="X12" s="80"/>
      <c r="Y12" s="79"/>
      <c r="Z12" s="80"/>
      <c r="AA12" s="79"/>
      <c r="AB12" s="80"/>
    </row>
    <row r="13" spans="1:53">
      <c r="A13" s="14" t="s">
        <v>46</v>
      </c>
      <c r="B13" s="67" t="s">
        <v>453</v>
      </c>
      <c r="C13" s="98"/>
      <c r="D13" s="99">
        <v>5.7870370370370366E-5</v>
      </c>
      <c r="E13" s="79">
        <v>1</v>
      </c>
      <c r="F13" s="80"/>
      <c r="G13" s="79"/>
      <c r="H13" s="80"/>
      <c r="I13" s="79"/>
      <c r="J13" s="80"/>
      <c r="K13" s="79"/>
      <c r="L13" s="80"/>
      <c r="M13" s="79"/>
      <c r="N13" s="80"/>
      <c r="O13" s="79"/>
      <c r="P13" s="80"/>
      <c r="Q13" s="79"/>
      <c r="R13" s="80"/>
      <c r="S13" s="79"/>
      <c r="T13" s="80"/>
      <c r="U13" s="79"/>
      <c r="V13" s="80"/>
      <c r="W13" s="79"/>
      <c r="X13" s="80"/>
      <c r="Y13" s="79"/>
      <c r="Z13" s="80"/>
      <c r="AA13" s="79"/>
      <c r="AB13" s="80"/>
    </row>
    <row r="14" spans="1:53">
      <c r="A14" s="14" t="s">
        <v>45</v>
      </c>
      <c r="B14" s="67" t="s">
        <v>112</v>
      </c>
      <c r="C14" s="98"/>
      <c r="D14" s="99">
        <v>1.3888888888888889E-4</v>
      </c>
      <c r="E14" s="79"/>
      <c r="F14" s="80"/>
      <c r="G14" s="79"/>
      <c r="H14" s="80"/>
      <c r="I14" s="79"/>
      <c r="J14" s="80"/>
      <c r="K14" s="79"/>
      <c r="L14" s="80"/>
      <c r="M14" s="79"/>
      <c r="N14" s="80"/>
      <c r="O14" s="79">
        <v>1</v>
      </c>
      <c r="P14" s="80"/>
      <c r="Q14" s="79"/>
      <c r="R14" s="80"/>
      <c r="S14" s="79"/>
      <c r="T14" s="80"/>
      <c r="U14" s="79"/>
      <c r="V14" s="80"/>
      <c r="W14" s="79"/>
      <c r="X14" s="80"/>
      <c r="Y14" s="79"/>
      <c r="Z14" s="80"/>
      <c r="AA14" s="79"/>
      <c r="AB14" s="80"/>
    </row>
    <row r="15" spans="1:53">
      <c r="A15" s="14" t="s">
        <v>44</v>
      </c>
      <c r="B15" s="67"/>
      <c r="C15" s="98"/>
      <c r="D15" s="99">
        <v>4.6296296296296294E-5</v>
      </c>
      <c r="E15" s="79"/>
      <c r="F15" s="80"/>
      <c r="G15" s="79"/>
      <c r="H15" s="80"/>
      <c r="I15" s="79"/>
      <c r="J15" s="80"/>
      <c r="K15" s="79"/>
      <c r="L15" s="80"/>
      <c r="M15" s="79"/>
      <c r="N15" s="80"/>
      <c r="O15" s="79"/>
      <c r="P15" s="80"/>
      <c r="Q15" s="79"/>
      <c r="R15" s="80"/>
      <c r="S15" s="79"/>
      <c r="T15" s="80"/>
      <c r="U15" s="79"/>
      <c r="V15" s="80"/>
      <c r="W15" s="79"/>
      <c r="X15" s="80"/>
      <c r="Y15" s="79"/>
      <c r="Z15" s="80"/>
      <c r="AA15" s="79"/>
      <c r="AB15" s="80"/>
    </row>
    <row r="16" spans="1:53">
      <c r="A16" s="14" t="s">
        <v>43</v>
      </c>
      <c r="B16" s="67"/>
      <c r="C16" s="98"/>
      <c r="D16" s="99"/>
      <c r="E16" s="79"/>
      <c r="F16" s="80"/>
      <c r="G16" s="79"/>
      <c r="H16" s="80"/>
      <c r="I16" s="79"/>
      <c r="J16" s="80"/>
      <c r="K16" s="79"/>
      <c r="L16" s="80"/>
      <c r="M16" s="79"/>
      <c r="N16" s="80"/>
      <c r="O16" s="79"/>
      <c r="P16" s="80"/>
      <c r="Q16" s="79"/>
      <c r="R16" s="80"/>
      <c r="S16" s="79"/>
      <c r="T16" s="80"/>
      <c r="U16" s="79"/>
      <c r="V16" s="80"/>
      <c r="W16" s="79"/>
      <c r="X16" s="80"/>
      <c r="Y16" s="79"/>
      <c r="Z16" s="80"/>
      <c r="AA16" s="79"/>
      <c r="AB16" s="80"/>
    </row>
    <row r="17" spans="1:37">
      <c r="A17" s="14" t="s">
        <v>42</v>
      </c>
      <c r="B17" s="67"/>
      <c r="C17" s="98"/>
      <c r="D17" s="99"/>
      <c r="E17" s="79"/>
      <c r="F17" s="80"/>
      <c r="G17" s="79"/>
      <c r="H17" s="80"/>
      <c r="I17" s="79"/>
      <c r="J17" s="80"/>
      <c r="K17" s="79"/>
      <c r="L17" s="80"/>
      <c r="M17" s="79"/>
      <c r="N17" s="80"/>
      <c r="O17" s="79"/>
      <c r="P17" s="80"/>
      <c r="Q17" s="79"/>
      <c r="R17" s="80"/>
      <c r="S17" s="79"/>
      <c r="T17" s="80"/>
      <c r="U17" s="79"/>
      <c r="V17" s="80"/>
      <c r="W17" s="79"/>
      <c r="X17" s="80"/>
      <c r="Y17" s="79"/>
      <c r="Z17" s="80"/>
      <c r="AA17" s="79"/>
      <c r="AB17" s="80"/>
    </row>
    <row r="18" spans="1:37">
      <c r="A18" s="14" t="s">
        <v>41</v>
      </c>
      <c r="B18" s="67"/>
      <c r="C18" s="98"/>
      <c r="D18" s="99"/>
      <c r="E18" s="79"/>
      <c r="F18" s="80"/>
      <c r="G18" s="79"/>
      <c r="H18" s="80"/>
      <c r="I18" s="79"/>
      <c r="J18" s="80"/>
      <c r="K18" s="79"/>
      <c r="L18" s="80"/>
      <c r="M18" s="79"/>
      <c r="N18" s="80"/>
      <c r="O18" s="79"/>
      <c r="P18" s="80"/>
      <c r="Q18" s="79"/>
      <c r="R18" s="80"/>
      <c r="S18" s="79"/>
      <c r="T18" s="80"/>
      <c r="U18" s="79"/>
      <c r="V18" s="80"/>
      <c r="W18" s="79"/>
      <c r="X18" s="80"/>
      <c r="Y18" s="79"/>
      <c r="Z18" s="80"/>
      <c r="AA18" s="79"/>
      <c r="AB18" s="80"/>
    </row>
    <row r="19" spans="1:37">
      <c r="A19" s="14" t="s">
        <v>40</v>
      </c>
      <c r="B19" s="67"/>
      <c r="C19" s="98"/>
      <c r="D19" s="99"/>
      <c r="E19" s="79"/>
      <c r="F19" s="80"/>
      <c r="G19" s="79"/>
      <c r="H19" s="80"/>
      <c r="I19" s="79"/>
      <c r="J19" s="80"/>
      <c r="K19" s="79"/>
      <c r="L19" s="80"/>
      <c r="M19" s="79"/>
      <c r="N19" s="80"/>
      <c r="O19" s="79"/>
      <c r="P19" s="80"/>
      <c r="Q19" s="79"/>
      <c r="R19" s="80"/>
      <c r="S19" s="79"/>
      <c r="T19" s="80"/>
      <c r="U19" s="79"/>
      <c r="V19" s="80"/>
      <c r="W19" s="79"/>
      <c r="X19" s="80"/>
      <c r="Y19" s="79"/>
      <c r="Z19" s="80"/>
      <c r="AA19" s="79"/>
      <c r="AB19" s="80"/>
    </row>
    <row r="20" spans="1:37">
      <c r="A20" s="14" t="s">
        <v>39</v>
      </c>
      <c r="B20" s="67"/>
      <c r="C20" s="98"/>
      <c r="D20" s="99"/>
      <c r="E20" s="79"/>
      <c r="F20" s="80"/>
      <c r="G20" s="79"/>
      <c r="H20" s="80"/>
      <c r="I20" s="79"/>
      <c r="J20" s="80"/>
      <c r="K20" s="79"/>
      <c r="L20" s="80"/>
      <c r="M20" s="79"/>
      <c r="N20" s="80"/>
      <c r="O20" s="79"/>
      <c r="P20" s="80"/>
      <c r="Q20" s="79"/>
      <c r="R20" s="80"/>
      <c r="S20" s="79"/>
      <c r="T20" s="80"/>
      <c r="U20" s="79"/>
      <c r="V20" s="80"/>
      <c r="W20" s="79"/>
      <c r="X20" s="80"/>
      <c r="Y20" s="79"/>
      <c r="Z20" s="80"/>
      <c r="AA20" s="79"/>
      <c r="AB20" s="80"/>
    </row>
    <row r="21" spans="1:37">
      <c r="A21" s="14" t="s">
        <v>38</v>
      </c>
      <c r="B21" s="67"/>
      <c r="C21" s="98"/>
      <c r="D21" s="99"/>
      <c r="E21" s="79"/>
      <c r="F21" s="80"/>
      <c r="G21" s="79"/>
      <c r="H21" s="80"/>
      <c r="I21" s="79"/>
      <c r="J21" s="80"/>
      <c r="K21" s="79"/>
      <c r="L21" s="80"/>
      <c r="M21" s="79"/>
      <c r="N21" s="80"/>
      <c r="O21" s="79"/>
      <c r="P21" s="80"/>
      <c r="Q21" s="79"/>
      <c r="R21" s="80"/>
      <c r="S21" s="79"/>
      <c r="T21" s="80"/>
      <c r="U21" s="79"/>
      <c r="V21" s="80"/>
      <c r="W21" s="79"/>
      <c r="X21" s="80"/>
      <c r="Y21" s="79"/>
      <c r="Z21" s="80"/>
      <c r="AA21" s="79"/>
      <c r="AB21" s="80"/>
    </row>
    <row r="22" spans="1:37">
      <c r="A22" s="14" t="s">
        <v>37</v>
      </c>
      <c r="B22" s="67"/>
      <c r="C22" s="98"/>
      <c r="D22" s="99"/>
      <c r="E22" s="79"/>
      <c r="F22" s="80"/>
      <c r="G22" s="79"/>
      <c r="H22" s="80"/>
      <c r="I22" s="79"/>
      <c r="J22" s="80"/>
      <c r="K22" s="79"/>
      <c r="L22" s="80"/>
      <c r="M22" s="79"/>
      <c r="N22" s="80"/>
      <c r="O22" s="79"/>
      <c r="P22" s="80"/>
      <c r="Q22" s="79"/>
      <c r="R22" s="80"/>
      <c r="S22" s="79"/>
      <c r="T22" s="80"/>
      <c r="U22" s="79"/>
      <c r="V22" s="80"/>
      <c r="W22" s="79"/>
      <c r="X22" s="80"/>
      <c r="Y22" s="79"/>
      <c r="Z22" s="80"/>
      <c r="AA22" s="79"/>
      <c r="AB22" s="80"/>
    </row>
    <row r="23" spans="1:37">
      <c r="A23" s="14" t="s">
        <v>62</v>
      </c>
      <c r="B23" s="67"/>
      <c r="C23" s="98"/>
      <c r="D23" s="99"/>
      <c r="E23" s="79"/>
      <c r="F23" s="80"/>
      <c r="G23" s="79"/>
      <c r="H23" s="80"/>
      <c r="I23" s="79"/>
      <c r="J23" s="80"/>
      <c r="K23" s="79"/>
      <c r="L23" s="80"/>
      <c r="M23" s="79"/>
      <c r="N23" s="80"/>
      <c r="O23" s="79"/>
      <c r="P23" s="80"/>
      <c r="Q23" s="79"/>
      <c r="R23" s="80"/>
      <c r="S23" s="79"/>
      <c r="T23" s="80"/>
      <c r="U23" s="79"/>
      <c r="V23" s="80"/>
      <c r="W23" s="79"/>
      <c r="X23" s="80"/>
      <c r="Y23" s="79"/>
      <c r="Z23" s="80"/>
      <c r="AA23" s="79"/>
      <c r="AB23" s="80"/>
    </row>
    <row r="24" spans="1:37">
      <c r="A24" s="14" t="s">
        <v>63</v>
      </c>
      <c r="B24" s="67"/>
      <c r="C24" s="98"/>
      <c r="D24" s="99"/>
      <c r="E24" s="79"/>
      <c r="F24" s="80"/>
      <c r="G24" s="79"/>
      <c r="H24" s="80"/>
      <c r="I24" s="79"/>
      <c r="J24" s="80"/>
      <c r="K24" s="79"/>
      <c r="L24" s="80"/>
      <c r="M24" s="79"/>
      <c r="N24" s="80"/>
      <c r="O24" s="79"/>
      <c r="P24" s="80"/>
      <c r="Q24" s="79"/>
      <c r="R24" s="80"/>
      <c r="S24" s="79"/>
      <c r="T24" s="80"/>
      <c r="U24" s="79"/>
      <c r="V24" s="80"/>
      <c r="W24" s="79"/>
      <c r="X24" s="80"/>
      <c r="Y24" s="79"/>
      <c r="Z24" s="80"/>
      <c r="AA24" s="79"/>
      <c r="AB24" s="80"/>
    </row>
    <row r="25" spans="1:37">
      <c r="A25" s="14" t="s">
        <v>64</v>
      </c>
      <c r="B25" s="67"/>
      <c r="C25" s="98"/>
      <c r="D25" s="99"/>
      <c r="E25" s="79"/>
      <c r="F25" s="80"/>
      <c r="G25" s="79"/>
      <c r="H25" s="80"/>
      <c r="I25" s="79"/>
      <c r="J25" s="80"/>
      <c r="K25" s="79"/>
      <c r="L25" s="80"/>
      <c r="M25" s="79"/>
      <c r="N25" s="80"/>
      <c r="O25" s="79"/>
      <c r="P25" s="80"/>
      <c r="Q25" s="79"/>
      <c r="R25" s="80"/>
      <c r="S25" s="79"/>
      <c r="T25" s="80"/>
      <c r="U25" s="79"/>
      <c r="V25" s="80"/>
      <c r="W25" s="79"/>
      <c r="X25" s="80"/>
      <c r="Y25" s="79"/>
      <c r="Z25" s="80"/>
      <c r="AA25" s="79"/>
      <c r="AB25" s="80"/>
    </row>
    <row r="26" spans="1:37">
      <c r="A26" s="14" t="s">
        <v>65</v>
      </c>
      <c r="B26" s="67"/>
      <c r="C26" s="98"/>
      <c r="D26" s="99"/>
      <c r="E26" s="79"/>
      <c r="F26" s="80"/>
      <c r="G26" s="79"/>
      <c r="H26" s="80"/>
      <c r="I26" s="79"/>
      <c r="J26" s="80"/>
      <c r="K26" s="79"/>
      <c r="L26" s="80"/>
      <c r="M26" s="79"/>
      <c r="N26" s="80"/>
      <c r="O26" s="79"/>
      <c r="P26" s="80"/>
      <c r="Q26" s="79"/>
      <c r="R26" s="80"/>
      <c r="S26" s="79"/>
      <c r="T26" s="80"/>
      <c r="U26" s="79"/>
      <c r="V26" s="80"/>
      <c r="W26" s="79"/>
      <c r="X26" s="80"/>
      <c r="Y26" s="79"/>
      <c r="Z26" s="80"/>
      <c r="AA26" s="79"/>
      <c r="AB26" s="80"/>
    </row>
    <row r="27" spans="1:37">
      <c r="A27" s="14" t="s">
        <v>66</v>
      </c>
      <c r="B27" s="67"/>
      <c r="C27" s="98"/>
      <c r="D27" s="99"/>
      <c r="E27" s="79"/>
      <c r="F27" s="80"/>
      <c r="G27" s="79"/>
      <c r="H27" s="80"/>
      <c r="I27" s="79"/>
      <c r="J27" s="80"/>
      <c r="K27" s="79"/>
      <c r="L27" s="80"/>
      <c r="M27" s="79"/>
      <c r="N27" s="80"/>
      <c r="O27" s="79"/>
      <c r="P27" s="80"/>
      <c r="Q27" s="79"/>
      <c r="R27" s="80"/>
      <c r="S27" s="79"/>
      <c r="T27" s="80"/>
      <c r="U27" s="79"/>
      <c r="V27" s="80"/>
      <c r="W27" s="79"/>
      <c r="X27" s="80"/>
      <c r="Y27" s="79"/>
      <c r="Z27" s="80"/>
      <c r="AA27" s="79"/>
      <c r="AB27" s="80"/>
    </row>
    <row r="28" spans="1:37" ht="15.75" thickBot="1">
      <c r="A28" s="14" t="s">
        <v>67</v>
      </c>
      <c r="B28" s="67"/>
      <c r="C28" s="100"/>
      <c r="D28" s="101"/>
      <c r="E28" s="79"/>
      <c r="F28" s="80"/>
      <c r="G28" s="79"/>
      <c r="H28" s="80"/>
      <c r="I28" s="79"/>
      <c r="J28" s="80"/>
      <c r="K28" s="79"/>
      <c r="L28" s="80"/>
      <c r="M28" s="79"/>
      <c r="N28" s="80"/>
      <c r="O28" s="79"/>
      <c r="P28" s="80"/>
      <c r="Q28" s="79"/>
      <c r="R28" s="80"/>
      <c r="S28" s="79"/>
      <c r="T28" s="80"/>
      <c r="U28" s="79"/>
      <c r="V28" s="80"/>
      <c r="W28" s="79"/>
      <c r="X28" s="80"/>
      <c r="Y28" s="79"/>
      <c r="Z28" s="80"/>
      <c r="AA28" s="79"/>
      <c r="AB28" s="80"/>
    </row>
    <row r="29" spans="1:37" s="1" customFormat="1" ht="17.25" thickTop="1" thickBot="1">
      <c r="A29" s="17" t="s">
        <v>36</v>
      </c>
      <c r="B29" s="132" t="s">
        <v>454</v>
      </c>
      <c r="C29" s="63">
        <f>SUBTOTAL(109,Taulukko15678101112143[SIJA: 1])</f>
        <v>4.6296296296296293E-4</v>
      </c>
      <c r="D29" s="64">
        <f>SUBTOTAL(109,Taulukko15678101112143[ERO:-1:40])</f>
        <v>2.0717592592592593E-3</v>
      </c>
      <c r="E29" s="82">
        <f>SUM(E3:E28)</f>
        <v>4</v>
      </c>
      <c r="F29" s="83">
        <f>SUM(F3:F28)</f>
        <v>0</v>
      </c>
      <c r="G29" s="84">
        <f>SUM(G3:G28)</f>
        <v>0</v>
      </c>
      <c r="H29" s="83">
        <f t="shared" ref="H29:AB29" si="0">SUM(H3:H28)</f>
        <v>1</v>
      </c>
      <c r="I29" s="84">
        <f t="shared" si="0"/>
        <v>0</v>
      </c>
      <c r="J29" s="83">
        <f t="shared" si="0"/>
        <v>0</v>
      </c>
      <c r="K29" s="84">
        <f t="shared" si="0"/>
        <v>0</v>
      </c>
      <c r="L29" s="83">
        <f t="shared" si="0"/>
        <v>0</v>
      </c>
      <c r="M29" s="84">
        <f t="shared" si="0"/>
        <v>1</v>
      </c>
      <c r="N29" s="83">
        <f t="shared" si="0"/>
        <v>0</v>
      </c>
      <c r="O29" s="84">
        <f t="shared" si="0"/>
        <v>1</v>
      </c>
      <c r="P29" s="83">
        <f t="shared" si="0"/>
        <v>0</v>
      </c>
      <c r="Q29" s="84">
        <f t="shared" si="0"/>
        <v>1</v>
      </c>
      <c r="R29" s="83">
        <f t="shared" si="0"/>
        <v>0</v>
      </c>
      <c r="S29" s="84">
        <f t="shared" si="0"/>
        <v>1</v>
      </c>
      <c r="T29" s="83">
        <f t="shared" si="0"/>
        <v>0</v>
      </c>
      <c r="U29" s="84">
        <f t="shared" si="0"/>
        <v>1</v>
      </c>
      <c r="V29" s="83">
        <f t="shared" si="0"/>
        <v>0</v>
      </c>
      <c r="W29" s="84">
        <f t="shared" si="0"/>
        <v>2</v>
      </c>
      <c r="X29" s="83">
        <f t="shared" si="0"/>
        <v>0</v>
      </c>
      <c r="Y29" s="84">
        <f t="shared" si="0"/>
        <v>0</v>
      </c>
      <c r="Z29" s="83">
        <f t="shared" si="0"/>
        <v>0</v>
      </c>
      <c r="AA29" s="84">
        <f t="shared" si="0"/>
        <v>0</v>
      </c>
      <c r="AB29" s="83">
        <f t="shared" si="0"/>
        <v>0</v>
      </c>
      <c r="AC29" s="85">
        <f>SUM(E29:AB29)</f>
        <v>12</v>
      </c>
      <c r="AE29" s="27"/>
      <c r="AG29" s="27"/>
      <c r="AI29" s="27"/>
      <c r="AK29" s="27"/>
    </row>
    <row r="30" spans="1:37" ht="15.75" thickTop="1">
      <c r="A30" s="8"/>
      <c r="B30" s="133"/>
      <c r="D30" t="s">
        <v>68</v>
      </c>
      <c r="E30" s="40"/>
      <c r="F30" s="81"/>
      <c r="G30" s="40"/>
      <c r="H30" s="81"/>
      <c r="I30" s="40"/>
      <c r="J30" s="81"/>
      <c r="K30" s="40"/>
      <c r="L30" s="81"/>
      <c r="M30" s="40"/>
      <c r="N30" s="81"/>
      <c r="O30" s="40"/>
      <c r="P30" s="81"/>
      <c r="Q30" s="40"/>
      <c r="R30" s="81"/>
      <c r="S30" s="81"/>
      <c r="T30" s="40"/>
      <c r="U30" s="81"/>
      <c r="V30" s="40"/>
      <c r="W30" s="81"/>
      <c r="X30" s="40"/>
      <c r="Y30" s="81"/>
      <c r="Z30" s="40"/>
      <c r="AA30" s="81"/>
      <c r="AB30" s="40"/>
    </row>
    <row r="31" spans="1:37">
      <c r="A31" s="8"/>
      <c r="E31" s="40"/>
      <c r="F31" s="81"/>
      <c r="G31" s="40"/>
      <c r="H31" s="81"/>
      <c r="I31" s="40"/>
      <c r="J31" s="81"/>
      <c r="K31" s="40"/>
      <c r="L31" s="81"/>
      <c r="M31" s="40"/>
      <c r="N31" s="81"/>
      <c r="O31" s="40"/>
      <c r="P31" s="81"/>
      <c r="Q31" s="40"/>
      <c r="R31" s="81"/>
      <c r="S31" s="81"/>
      <c r="T31" s="40"/>
      <c r="U31" s="81"/>
      <c r="V31" s="40"/>
      <c r="W31" s="81"/>
      <c r="X31" s="40"/>
      <c r="Y31" s="81"/>
      <c r="Z31" s="40"/>
      <c r="AA31" s="81"/>
      <c r="AB31" s="40"/>
    </row>
    <row r="32" spans="1:37">
      <c r="A32" s="8"/>
      <c r="B32" s="65"/>
      <c r="E32" s="40"/>
      <c r="F32" s="81"/>
      <c r="G32" s="40"/>
      <c r="H32" s="81"/>
      <c r="I32" s="40"/>
      <c r="J32" s="81"/>
      <c r="K32" s="40"/>
      <c r="L32" s="81"/>
      <c r="M32" s="40"/>
      <c r="N32" s="81"/>
      <c r="O32" s="40"/>
      <c r="P32" s="81"/>
      <c r="Q32" s="40"/>
      <c r="R32" s="81"/>
      <c r="S32" s="81"/>
      <c r="T32" s="40"/>
      <c r="U32" s="81"/>
      <c r="V32" s="40"/>
      <c r="W32" s="81"/>
      <c r="X32" s="40"/>
      <c r="Y32" s="81"/>
      <c r="Z32" s="40"/>
      <c r="AA32" s="81"/>
      <c r="AB32" s="40"/>
    </row>
    <row r="33" spans="5:28">
      <c r="E33" s="40"/>
      <c r="F33" s="81"/>
      <c r="G33" s="40"/>
      <c r="H33" s="81"/>
      <c r="I33" s="40"/>
      <c r="J33" s="81"/>
      <c r="K33" s="40"/>
      <c r="L33" s="81"/>
      <c r="M33" s="40"/>
      <c r="N33" s="81"/>
      <c r="O33" s="40"/>
      <c r="P33" s="81"/>
      <c r="Q33" s="40"/>
      <c r="R33" s="81"/>
      <c r="S33" s="81"/>
      <c r="T33" s="40"/>
      <c r="U33" s="81"/>
      <c r="V33" s="40"/>
      <c r="W33" s="81"/>
      <c r="X33" s="40"/>
      <c r="Y33" s="81"/>
      <c r="Z33" s="40"/>
      <c r="AA33" s="81"/>
      <c r="AB33" s="40"/>
    </row>
    <row r="34" spans="5:28">
      <c r="E34" s="40"/>
      <c r="F34" s="81"/>
      <c r="G34" s="40"/>
      <c r="H34" s="81"/>
      <c r="I34" s="40"/>
      <c r="J34" s="81"/>
      <c r="K34" s="40"/>
      <c r="L34" s="81"/>
      <c r="M34" s="40"/>
      <c r="N34" s="81"/>
      <c r="O34" s="40"/>
      <c r="P34" s="81"/>
      <c r="Q34" s="40"/>
      <c r="R34" s="81"/>
      <c r="S34" s="81"/>
      <c r="T34" s="40"/>
      <c r="U34" s="81"/>
      <c r="V34" s="40"/>
      <c r="W34" s="81"/>
      <c r="X34" s="40"/>
      <c r="Y34" s="81"/>
      <c r="Z34" s="40"/>
      <c r="AA34" s="81"/>
      <c r="AB34" s="40"/>
    </row>
    <row r="35" spans="5:28">
      <c r="E35" s="40"/>
      <c r="F35" s="81"/>
      <c r="G35" s="40"/>
      <c r="H35" s="81"/>
      <c r="I35" s="40"/>
      <c r="J35" s="81"/>
      <c r="K35" s="40"/>
      <c r="L35" s="81"/>
      <c r="M35" s="40"/>
      <c r="N35" s="81"/>
      <c r="O35" s="40"/>
      <c r="P35" s="81"/>
      <c r="Q35" s="40"/>
      <c r="R35" s="81"/>
      <c r="S35" s="81"/>
      <c r="T35" s="40"/>
      <c r="U35" s="81"/>
      <c r="V35" s="40"/>
      <c r="W35" s="81"/>
      <c r="X35" s="40"/>
      <c r="Y35" s="81"/>
      <c r="Z35" s="40"/>
      <c r="AA35" s="81"/>
      <c r="AB35" s="40"/>
    </row>
    <row r="36" spans="5:28">
      <c r="E36" s="40"/>
      <c r="F36" s="81"/>
      <c r="G36" s="40"/>
      <c r="H36" s="81"/>
      <c r="I36" s="40"/>
      <c r="J36" s="81"/>
      <c r="K36" s="40"/>
      <c r="L36" s="81"/>
      <c r="M36" s="40"/>
      <c r="N36" s="81"/>
      <c r="O36" s="40"/>
      <c r="P36" s="81"/>
      <c r="Q36" s="40"/>
      <c r="R36" s="81"/>
      <c r="S36" s="81"/>
      <c r="T36" s="40"/>
      <c r="U36" s="81"/>
      <c r="V36" s="40"/>
      <c r="W36" s="81"/>
      <c r="X36" s="40"/>
      <c r="Y36" s="81"/>
      <c r="Z36" s="40"/>
      <c r="AA36" s="81"/>
      <c r="AB36" s="40"/>
    </row>
    <row r="37" spans="5:28">
      <c r="E37" s="40"/>
      <c r="F37" s="81"/>
      <c r="G37" s="40"/>
      <c r="H37" s="81"/>
      <c r="I37" s="40"/>
      <c r="J37" s="81"/>
      <c r="K37" s="40"/>
      <c r="L37" s="81"/>
      <c r="M37" s="40"/>
      <c r="N37" s="81"/>
      <c r="O37" s="40"/>
      <c r="P37" s="81"/>
      <c r="Q37" s="40"/>
      <c r="R37" s="81"/>
      <c r="S37" s="81"/>
      <c r="T37" s="40"/>
      <c r="U37" s="81"/>
      <c r="V37" s="40"/>
      <c r="W37" s="81"/>
      <c r="X37" s="40"/>
      <c r="Y37" s="81"/>
      <c r="Z37" s="40"/>
      <c r="AA37" s="81"/>
      <c r="AB37" s="40"/>
    </row>
    <row r="38" spans="5:28">
      <c r="E38" s="40"/>
      <c r="F38" s="81"/>
      <c r="G38" s="40"/>
      <c r="H38" s="81"/>
      <c r="I38" s="40"/>
      <c r="J38" s="81"/>
      <c r="K38" s="40"/>
      <c r="L38" s="81"/>
      <c r="M38" s="40"/>
      <c r="N38" s="81"/>
      <c r="O38" s="40"/>
      <c r="P38" s="81"/>
      <c r="Q38" s="40"/>
      <c r="R38" s="81"/>
      <c r="S38" s="81"/>
      <c r="T38" s="40"/>
      <c r="U38" s="81"/>
      <c r="V38" s="40"/>
      <c r="W38" s="81"/>
      <c r="X38" s="40"/>
      <c r="Y38" s="81"/>
      <c r="Z38" s="40"/>
      <c r="AA38" s="81"/>
      <c r="AB38" s="40"/>
    </row>
    <row r="39" spans="5:28">
      <c r="E39" s="40"/>
      <c r="F39" s="81"/>
      <c r="G39" s="40"/>
      <c r="H39" s="81"/>
      <c r="I39" s="40"/>
      <c r="J39" s="81"/>
      <c r="K39" s="40"/>
      <c r="L39" s="81"/>
      <c r="M39" s="40"/>
      <c r="N39" s="81"/>
      <c r="O39" s="40"/>
      <c r="P39" s="81"/>
      <c r="Q39" s="40"/>
      <c r="R39" s="81"/>
      <c r="S39" s="81"/>
      <c r="T39" s="40"/>
      <c r="U39" s="81"/>
      <c r="V39" s="40"/>
      <c r="W39" s="81"/>
      <c r="X39" s="40"/>
      <c r="Y39" s="81"/>
      <c r="Z39" s="40"/>
      <c r="AA39" s="81"/>
      <c r="AB39" s="40"/>
    </row>
    <row r="40" spans="5:28">
      <c r="E40" s="40"/>
      <c r="F40" s="81"/>
      <c r="G40" s="40"/>
      <c r="H40" s="81"/>
      <c r="I40" s="40"/>
      <c r="J40" s="81"/>
      <c r="K40" s="40"/>
      <c r="L40" s="81"/>
      <c r="M40" s="40"/>
      <c r="N40" s="81"/>
      <c r="O40" s="40"/>
      <c r="P40" s="81"/>
      <c r="Q40" s="40"/>
      <c r="R40" s="81"/>
      <c r="S40" s="81"/>
      <c r="T40" s="40"/>
      <c r="U40" s="81"/>
      <c r="V40" s="40"/>
      <c r="W40" s="81"/>
      <c r="X40" s="40"/>
      <c r="Y40" s="81"/>
      <c r="Z40" s="40"/>
      <c r="AA40" s="81"/>
      <c r="AB40" s="40"/>
    </row>
    <row r="41" spans="5:28">
      <c r="E41" s="40"/>
      <c r="F41" s="81"/>
      <c r="G41" s="40"/>
      <c r="H41" s="81"/>
      <c r="I41" s="40"/>
      <c r="J41" s="81"/>
      <c r="K41" s="40"/>
      <c r="L41" s="81"/>
      <c r="M41" s="40"/>
      <c r="N41" s="81"/>
      <c r="O41" s="40"/>
      <c r="P41" s="81"/>
      <c r="Q41" s="40"/>
      <c r="R41" s="81"/>
      <c r="S41" s="81"/>
      <c r="T41" s="40"/>
      <c r="U41" s="81"/>
      <c r="V41" s="40"/>
      <c r="W41" s="81"/>
      <c r="X41" s="40"/>
      <c r="Y41" s="81"/>
      <c r="Z41" s="40"/>
      <c r="AA41" s="81"/>
      <c r="AB41" s="40"/>
    </row>
    <row r="42" spans="5:28">
      <c r="E42" s="40"/>
      <c r="F42" s="81"/>
      <c r="G42" s="40"/>
      <c r="H42" s="81"/>
      <c r="I42" s="40"/>
      <c r="J42" s="81"/>
      <c r="K42" s="40"/>
      <c r="L42" s="81"/>
      <c r="M42" s="40"/>
      <c r="N42" s="81"/>
      <c r="O42" s="40"/>
      <c r="P42" s="81"/>
      <c r="Q42" s="40"/>
      <c r="R42" s="81"/>
      <c r="S42" s="81"/>
      <c r="T42" s="40"/>
      <c r="U42" s="81"/>
      <c r="V42" s="40"/>
      <c r="W42" s="81"/>
      <c r="X42" s="40"/>
      <c r="Y42" s="81"/>
      <c r="Z42" s="40"/>
      <c r="AA42" s="81"/>
      <c r="AB42" s="40"/>
    </row>
    <row r="43" spans="5:28">
      <c r="E43" s="40"/>
      <c r="F43" s="81"/>
      <c r="G43" s="40"/>
      <c r="H43" s="81"/>
      <c r="I43" s="40"/>
      <c r="J43" s="81"/>
      <c r="K43" s="40"/>
      <c r="L43" s="81"/>
      <c r="M43" s="40"/>
      <c r="N43" s="81"/>
      <c r="O43" s="40"/>
      <c r="P43" s="81"/>
      <c r="Q43" s="40"/>
      <c r="R43" s="81"/>
      <c r="S43" s="81"/>
      <c r="T43" s="40"/>
      <c r="U43" s="81"/>
      <c r="V43" s="40"/>
      <c r="W43" s="81"/>
      <c r="X43" s="40"/>
      <c r="Y43" s="81"/>
      <c r="Z43" s="40"/>
      <c r="AA43" s="81"/>
      <c r="AB43" s="40"/>
    </row>
    <row r="44" spans="5:28">
      <c r="E44" s="40"/>
      <c r="F44" s="81"/>
      <c r="G44" s="40"/>
      <c r="H44" s="81"/>
      <c r="I44" s="40"/>
      <c r="J44" s="81"/>
      <c r="K44" s="40"/>
      <c r="L44" s="81"/>
      <c r="M44" s="40"/>
      <c r="N44" s="81"/>
      <c r="O44" s="40"/>
      <c r="P44" s="81"/>
      <c r="Q44" s="40"/>
      <c r="R44" s="81"/>
      <c r="S44" s="81"/>
      <c r="T44" s="40"/>
      <c r="U44" s="81"/>
      <c r="V44" s="40"/>
      <c r="W44" s="81"/>
      <c r="X44" s="40"/>
      <c r="Y44" s="81"/>
      <c r="Z44" s="40"/>
      <c r="AA44" s="81"/>
      <c r="AB44" s="40"/>
    </row>
    <row r="45" spans="5:28">
      <c r="E45" s="40"/>
      <c r="F45" s="81"/>
      <c r="G45" s="40"/>
      <c r="H45" s="81"/>
      <c r="I45" s="40"/>
      <c r="J45" s="81"/>
      <c r="K45" s="40"/>
      <c r="L45" s="81"/>
      <c r="M45" s="40"/>
      <c r="N45" s="81"/>
      <c r="O45" s="40"/>
      <c r="P45" s="81"/>
      <c r="Q45" s="40"/>
      <c r="R45" s="81"/>
      <c r="S45" s="81"/>
      <c r="T45" s="40"/>
      <c r="U45" s="81"/>
      <c r="V45" s="40"/>
      <c r="W45" s="81"/>
      <c r="X45" s="40"/>
      <c r="Y45" s="81"/>
      <c r="Z45" s="40"/>
      <c r="AA45" s="81"/>
      <c r="AB45" s="40"/>
    </row>
    <row r="46" spans="5:28">
      <c r="E46" s="40"/>
      <c r="F46" s="81"/>
      <c r="G46" s="40"/>
      <c r="H46" s="81"/>
      <c r="I46" s="40"/>
      <c r="J46" s="81"/>
      <c r="K46" s="40"/>
      <c r="L46" s="81"/>
      <c r="M46" s="40"/>
      <c r="N46" s="81"/>
      <c r="O46" s="40"/>
      <c r="P46" s="81"/>
      <c r="Q46" s="40"/>
      <c r="R46" s="81"/>
      <c r="S46" s="81"/>
      <c r="T46" s="40"/>
      <c r="U46" s="81"/>
      <c r="V46" s="40"/>
      <c r="W46" s="81"/>
      <c r="X46" s="40"/>
      <c r="Y46" s="81"/>
      <c r="Z46" s="40"/>
      <c r="AA46" s="81"/>
      <c r="AB46" s="40"/>
    </row>
    <row r="47" spans="5:28">
      <c r="E47" s="40"/>
      <c r="F47" s="81"/>
      <c r="G47" s="40"/>
      <c r="H47" s="81"/>
      <c r="I47" s="40"/>
      <c r="J47" s="81"/>
      <c r="K47" s="40"/>
      <c r="L47" s="81"/>
      <c r="M47" s="40"/>
      <c r="N47" s="81"/>
      <c r="O47" s="40"/>
      <c r="P47" s="81"/>
      <c r="Q47" s="40"/>
      <c r="R47" s="81"/>
      <c r="S47" s="81"/>
      <c r="T47" s="40"/>
      <c r="U47" s="81"/>
      <c r="V47" s="40"/>
      <c r="W47" s="81"/>
      <c r="X47" s="40"/>
      <c r="Y47" s="81"/>
      <c r="Z47" s="40"/>
      <c r="AA47" s="81"/>
      <c r="AB47" s="40"/>
    </row>
    <row r="48" spans="5:28">
      <c r="E48" s="40"/>
      <c r="F48" s="81"/>
      <c r="G48" s="40"/>
      <c r="H48" s="81"/>
      <c r="I48" s="40"/>
      <c r="J48" s="81"/>
      <c r="K48" s="40"/>
      <c r="L48" s="81"/>
      <c r="M48" s="40"/>
      <c r="N48" s="81"/>
      <c r="O48" s="40"/>
      <c r="P48" s="81"/>
      <c r="Q48" s="40"/>
      <c r="R48" s="81"/>
      <c r="S48" s="81"/>
      <c r="T48" s="40"/>
      <c r="U48" s="81"/>
      <c r="V48" s="40"/>
      <c r="W48" s="81"/>
      <c r="X48" s="40"/>
      <c r="Y48" s="81"/>
      <c r="Z48" s="40"/>
      <c r="AA48" s="81"/>
      <c r="AB48" s="40"/>
    </row>
    <row r="49" spans="5:28">
      <c r="E49" s="40"/>
      <c r="F49" s="81"/>
      <c r="G49" s="40"/>
      <c r="H49" s="81"/>
      <c r="I49" s="40"/>
      <c r="J49" s="81"/>
      <c r="K49" s="40"/>
      <c r="L49" s="81"/>
      <c r="M49" s="40"/>
      <c r="N49" s="81"/>
      <c r="O49" s="40"/>
      <c r="P49" s="81"/>
      <c r="Q49" s="40"/>
      <c r="R49" s="81"/>
      <c r="S49" s="81"/>
      <c r="T49" s="40"/>
      <c r="U49" s="81"/>
      <c r="V49" s="40"/>
      <c r="W49" s="81"/>
      <c r="X49" s="40"/>
      <c r="Y49" s="81"/>
      <c r="Z49" s="40"/>
      <c r="AA49" s="81"/>
      <c r="AB49" s="40"/>
    </row>
    <row r="50" spans="5:28">
      <c r="E50" s="40"/>
      <c r="F50" s="81"/>
      <c r="G50" s="40"/>
      <c r="H50" s="81"/>
      <c r="I50" s="40"/>
      <c r="J50" s="81"/>
      <c r="K50" s="40"/>
      <c r="L50" s="81"/>
      <c r="M50" s="40"/>
      <c r="N50" s="81"/>
      <c r="O50" s="40"/>
      <c r="P50" s="81"/>
      <c r="Q50" s="40"/>
      <c r="R50" s="81"/>
      <c r="S50" s="81"/>
      <c r="T50" s="40"/>
      <c r="U50" s="81"/>
      <c r="V50" s="40"/>
      <c r="W50" s="81"/>
      <c r="X50" s="40"/>
      <c r="Y50" s="81"/>
      <c r="Z50" s="40"/>
      <c r="AA50" s="81"/>
      <c r="AB50" s="40"/>
    </row>
    <row r="51" spans="5:28">
      <c r="E51" s="40"/>
      <c r="F51" s="81"/>
      <c r="G51" s="40"/>
      <c r="H51" s="81"/>
      <c r="I51" s="40"/>
      <c r="J51" s="81"/>
      <c r="K51" s="40"/>
      <c r="L51" s="81"/>
      <c r="M51" s="40"/>
      <c r="N51" s="81"/>
      <c r="O51" s="40"/>
      <c r="P51" s="81"/>
      <c r="Q51" s="40"/>
      <c r="R51" s="81"/>
      <c r="S51" s="81"/>
      <c r="T51" s="40"/>
      <c r="U51" s="81"/>
      <c r="V51" s="40"/>
      <c r="W51" s="81"/>
      <c r="X51" s="40"/>
      <c r="Y51" s="81"/>
      <c r="Z51" s="40"/>
      <c r="AA51" s="81"/>
      <c r="AB51" s="40"/>
    </row>
    <row r="52" spans="5:28">
      <c r="E52" s="40"/>
      <c r="F52" s="81"/>
      <c r="G52" s="40"/>
      <c r="H52" s="81"/>
      <c r="I52" s="40"/>
      <c r="J52" s="81"/>
      <c r="K52" s="40"/>
      <c r="L52" s="81"/>
      <c r="M52" s="40"/>
      <c r="N52" s="81"/>
      <c r="O52" s="40"/>
      <c r="P52" s="81"/>
      <c r="Q52" s="40"/>
      <c r="R52" s="81"/>
      <c r="S52" s="81"/>
      <c r="T52" s="40"/>
      <c r="U52" s="81"/>
      <c r="V52" s="40"/>
      <c r="W52" s="81"/>
      <c r="X52" s="40"/>
      <c r="Y52" s="81"/>
      <c r="Z52" s="40"/>
      <c r="AA52" s="81"/>
      <c r="AB52" s="40"/>
    </row>
    <row r="53" spans="5:28">
      <c r="E53" s="40"/>
      <c r="F53" s="81"/>
      <c r="G53" s="40"/>
      <c r="H53" s="81"/>
      <c r="I53" s="40"/>
      <c r="J53" s="81"/>
      <c r="K53" s="40"/>
      <c r="L53" s="81"/>
      <c r="M53" s="40"/>
      <c r="N53" s="81"/>
      <c r="O53" s="40"/>
      <c r="P53" s="81"/>
      <c r="Q53" s="40"/>
      <c r="R53" s="81"/>
      <c r="S53" s="81"/>
      <c r="T53" s="40"/>
      <c r="U53" s="81"/>
      <c r="V53" s="40"/>
      <c r="W53" s="81"/>
      <c r="X53" s="40"/>
      <c r="Y53" s="81"/>
      <c r="Z53" s="40"/>
      <c r="AA53" s="81"/>
      <c r="AB53" s="40"/>
    </row>
    <row r="54" spans="5:28">
      <c r="E54" s="40"/>
      <c r="F54" s="81"/>
      <c r="G54" s="40"/>
      <c r="H54" s="81"/>
      <c r="I54" s="40"/>
      <c r="J54" s="81"/>
      <c r="K54" s="40"/>
      <c r="L54" s="81"/>
      <c r="M54" s="40"/>
      <c r="N54" s="81"/>
      <c r="O54" s="40"/>
      <c r="P54" s="81"/>
      <c r="Q54" s="40"/>
      <c r="R54" s="81"/>
      <c r="S54" s="81"/>
      <c r="T54" s="40"/>
      <c r="U54" s="81"/>
      <c r="V54" s="40"/>
      <c r="W54" s="81"/>
      <c r="X54" s="40"/>
      <c r="Y54" s="81"/>
      <c r="Z54" s="40"/>
      <c r="AA54" s="81"/>
      <c r="AB54" s="40"/>
    </row>
    <row r="55" spans="5:28">
      <c r="E55" s="40"/>
      <c r="F55" s="81"/>
      <c r="G55" s="40"/>
      <c r="H55" s="81"/>
      <c r="I55" s="40"/>
      <c r="J55" s="81"/>
      <c r="K55" s="40"/>
      <c r="L55" s="81"/>
      <c r="M55" s="40"/>
      <c r="N55" s="81"/>
      <c r="O55" s="40"/>
      <c r="P55" s="81"/>
      <c r="Q55" s="40"/>
      <c r="R55" s="81"/>
      <c r="S55" s="81"/>
      <c r="T55" s="40"/>
      <c r="U55" s="81"/>
      <c r="V55" s="40"/>
      <c r="W55" s="81"/>
      <c r="X55" s="40"/>
      <c r="Y55" s="81"/>
      <c r="Z55" s="40"/>
      <c r="AA55" s="81"/>
      <c r="AB55" s="40"/>
    </row>
    <row r="56" spans="5:28">
      <c r="E56" s="40"/>
      <c r="F56" s="81"/>
      <c r="G56" s="40"/>
      <c r="H56" s="81"/>
      <c r="I56" s="40"/>
      <c r="J56" s="81"/>
      <c r="K56" s="40"/>
      <c r="L56" s="81"/>
      <c r="M56" s="40"/>
      <c r="N56" s="81"/>
      <c r="O56" s="40"/>
      <c r="P56" s="81"/>
      <c r="Q56" s="40"/>
      <c r="R56" s="81"/>
      <c r="S56" s="81"/>
      <c r="T56" s="40"/>
      <c r="U56" s="81"/>
      <c r="V56" s="40"/>
      <c r="W56" s="81"/>
      <c r="X56" s="40"/>
      <c r="Y56" s="81"/>
      <c r="Z56" s="40"/>
      <c r="AA56" s="81"/>
      <c r="AB56" s="40"/>
    </row>
    <row r="57" spans="5:28">
      <c r="E57" s="40"/>
      <c r="F57" s="81"/>
      <c r="G57" s="40"/>
      <c r="H57" s="81"/>
      <c r="I57" s="40"/>
      <c r="J57" s="81"/>
      <c r="K57" s="40"/>
      <c r="L57" s="81"/>
      <c r="M57" s="40"/>
      <c r="N57" s="81"/>
      <c r="O57" s="40"/>
      <c r="P57" s="81"/>
      <c r="Q57" s="40"/>
      <c r="R57" s="81"/>
      <c r="S57" s="81"/>
      <c r="T57" s="40"/>
      <c r="U57" s="81"/>
      <c r="V57" s="40"/>
      <c r="W57" s="81"/>
      <c r="X57" s="40"/>
      <c r="Y57" s="81"/>
      <c r="Z57" s="40"/>
      <c r="AA57" s="81"/>
      <c r="AB57" s="40"/>
    </row>
    <row r="58" spans="5:28">
      <c r="E58" s="40"/>
      <c r="F58" s="81"/>
      <c r="G58" s="40"/>
      <c r="H58" s="81"/>
      <c r="I58" s="40"/>
      <c r="J58" s="81"/>
      <c r="K58" s="40"/>
      <c r="L58" s="81"/>
      <c r="M58" s="40"/>
      <c r="N58" s="81"/>
      <c r="O58" s="40"/>
      <c r="P58" s="81"/>
      <c r="Q58" s="40"/>
      <c r="R58" s="81"/>
      <c r="S58" s="81"/>
      <c r="T58" s="40"/>
      <c r="U58" s="81"/>
      <c r="V58" s="40"/>
      <c r="W58" s="81"/>
      <c r="X58" s="40"/>
      <c r="Y58" s="81"/>
      <c r="Z58" s="40"/>
      <c r="AA58" s="81"/>
      <c r="AB58" s="40"/>
    </row>
    <row r="59" spans="5:28">
      <c r="E59" s="40"/>
      <c r="F59" s="81"/>
      <c r="G59" s="40"/>
      <c r="H59" s="81"/>
      <c r="I59" s="40"/>
      <c r="J59" s="81"/>
      <c r="K59" s="40"/>
      <c r="L59" s="81"/>
      <c r="M59" s="40"/>
      <c r="N59" s="81"/>
      <c r="O59" s="40"/>
      <c r="P59" s="81"/>
      <c r="Q59" s="40"/>
      <c r="R59" s="81"/>
      <c r="S59" s="81"/>
      <c r="T59" s="40"/>
      <c r="U59" s="81"/>
      <c r="V59" s="40"/>
      <c r="W59" s="81"/>
      <c r="X59" s="40"/>
      <c r="Y59" s="81"/>
      <c r="Z59" s="40"/>
      <c r="AA59" s="81"/>
      <c r="AB59" s="40"/>
    </row>
    <row r="60" spans="5:28">
      <c r="E60" s="40"/>
      <c r="F60" s="81"/>
      <c r="G60" s="40"/>
      <c r="H60" s="81"/>
      <c r="I60" s="40"/>
      <c r="J60" s="81"/>
      <c r="K60" s="40"/>
      <c r="L60" s="81"/>
      <c r="M60" s="40"/>
      <c r="N60" s="81"/>
      <c r="O60" s="40"/>
      <c r="P60" s="81"/>
      <c r="Q60" s="40"/>
      <c r="R60" s="81"/>
      <c r="S60" s="81"/>
      <c r="T60" s="40"/>
      <c r="U60" s="81"/>
      <c r="V60" s="40"/>
      <c r="W60" s="81"/>
      <c r="X60" s="40"/>
      <c r="Y60" s="81"/>
      <c r="Z60" s="40"/>
      <c r="AA60" s="81"/>
      <c r="AB60" s="40"/>
    </row>
    <row r="61" spans="5:28">
      <c r="E61" s="40"/>
      <c r="F61" s="81"/>
      <c r="G61" s="40"/>
      <c r="H61" s="81"/>
      <c r="I61" s="40"/>
      <c r="J61" s="81"/>
      <c r="K61" s="40"/>
      <c r="L61" s="81"/>
      <c r="M61" s="40"/>
      <c r="N61" s="81"/>
      <c r="O61" s="40"/>
      <c r="P61" s="81"/>
      <c r="Q61" s="40"/>
      <c r="R61" s="81"/>
      <c r="S61" s="81"/>
      <c r="T61" s="40"/>
      <c r="U61" s="81"/>
      <c r="V61" s="40"/>
      <c r="W61" s="81"/>
      <c r="X61" s="40"/>
      <c r="Y61" s="81"/>
      <c r="Z61" s="40"/>
      <c r="AA61" s="81"/>
      <c r="AB61" s="40"/>
    </row>
    <row r="62" spans="5:28">
      <c r="E62" s="40"/>
      <c r="F62" s="81"/>
      <c r="G62" s="40"/>
      <c r="H62" s="81"/>
      <c r="I62" s="40"/>
      <c r="J62" s="81"/>
      <c r="K62" s="40"/>
      <c r="L62" s="81"/>
      <c r="M62" s="40"/>
      <c r="N62" s="81"/>
      <c r="O62" s="40"/>
      <c r="P62" s="81"/>
      <c r="Q62" s="40"/>
      <c r="R62" s="81"/>
      <c r="S62" s="81"/>
      <c r="T62" s="40"/>
      <c r="U62" s="81"/>
      <c r="V62" s="40"/>
      <c r="W62" s="81"/>
      <c r="X62" s="40"/>
      <c r="Y62" s="81"/>
      <c r="Z62" s="40"/>
      <c r="AA62" s="81"/>
      <c r="AB62" s="40"/>
    </row>
    <row r="63" spans="5:28">
      <c r="E63" s="40"/>
      <c r="F63" s="81"/>
      <c r="G63" s="40"/>
      <c r="H63" s="81"/>
      <c r="I63" s="40"/>
      <c r="J63" s="81"/>
      <c r="K63" s="40"/>
      <c r="L63" s="81"/>
      <c r="M63" s="40"/>
      <c r="N63" s="81"/>
      <c r="O63" s="40"/>
      <c r="P63" s="81"/>
      <c r="Q63" s="40"/>
      <c r="R63" s="81"/>
      <c r="S63" s="81"/>
      <c r="T63" s="40"/>
      <c r="U63" s="81"/>
      <c r="V63" s="40"/>
      <c r="W63" s="81"/>
      <c r="X63" s="40"/>
      <c r="Y63" s="81"/>
      <c r="Z63" s="40"/>
      <c r="AA63" s="81"/>
      <c r="AB63" s="40"/>
    </row>
    <row r="64" spans="5:28">
      <c r="E64" s="40"/>
      <c r="F64" s="81"/>
      <c r="G64" s="40"/>
      <c r="H64" s="81"/>
      <c r="I64" s="40"/>
      <c r="J64" s="81"/>
      <c r="K64" s="40"/>
      <c r="L64" s="81"/>
      <c r="M64" s="40"/>
      <c r="N64" s="81"/>
      <c r="O64" s="40"/>
      <c r="P64" s="81"/>
      <c r="Q64" s="40"/>
      <c r="R64" s="81"/>
      <c r="S64" s="81"/>
      <c r="T64" s="40"/>
      <c r="U64" s="81"/>
      <c r="V64" s="40"/>
      <c r="W64" s="81"/>
      <c r="X64" s="40"/>
      <c r="Y64" s="81"/>
      <c r="Z64" s="40"/>
      <c r="AA64" s="81"/>
      <c r="AB64" s="40"/>
    </row>
    <row r="65" spans="5:28">
      <c r="E65" s="40"/>
      <c r="F65" s="81"/>
      <c r="G65" s="40"/>
      <c r="H65" s="81"/>
      <c r="I65" s="40"/>
      <c r="J65" s="81"/>
      <c r="K65" s="40"/>
      <c r="L65" s="81"/>
      <c r="M65" s="40"/>
      <c r="N65" s="81"/>
      <c r="O65" s="40"/>
      <c r="P65" s="81"/>
      <c r="Q65" s="40"/>
      <c r="R65" s="81"/>
      <c r="S65" s="81"/>
      <c r="T65" s="40"/>
      <c r="U65" s="81"/>
      <c r="V65" s="40"/>
      <c r="W65" s="81"/>
      <c r="X65" s="40"/>
      <c r="Y65" s="81"/>
      <c r="Z65" s="40"/>
      <c r="AA65" s="81"/>
      <c r="AB65" s="40"/>
    </row>
    <row r="66" spans="5:28">
      <c r="E66" s="40"/>
      <c r="F66" s="81"/>
      <c r="G66" s="40"/>
      <c r="H66" s="81"/>
      <c r="I66" s="40"/>
      <c r="J66" s="81"/>
      <c r="K66" s="40"/>
      <c r="L66" s="81"/>
      <c r="M66" s="40"/>
      <c r="N66" s="81"/>
      <c r="O66" s="40"/>
      <c r="P66" s="81"/>
      <c r="Q66" s="40"/>
      <c r="R66" s="81"/>
      <c r="S66" s="81"/>
      <c r="T66" s="40"/>
      <c r="U66" s="81"/>
      <c r="V66" s="40"/>
      <c r="W66" s="81"/>
      <c r="X66" s="40"/>
      <c r="Y66" s="81"/>
      <c r="Z66" s="40"/>
      <c r="AA66" s="81"/>
      <c r="AB66" s="40"/>
    </row>
    <row r="67" spans="5:28">
      <c r="E67" s="40"/>
      <c r="F67" s="81"/>
      <c r="G67" s="40"/>
      <c r="H67" s="81"/>
      <c r="I67" s="40"/>
      <c r="J67" s="81"/>
      <c r="K67" s="40"/>
      <c r="L67" s="81"/>
      <c r="M67" s="40"/>
      <c r="N67" s="81"/>
      <c r="O67" s="40"/>
      <c r="P67" s="81"/>
      <c r="Q67" s="40"/>
      <c r="R67" s="81"/>
      <c r="S67" s="81"/>
      <c r="T67" s="40"/>
      <c r="U67" s="81"/>
      <c r="V67" s="40"/>
      <c r="W67" s="81"/>
      <c r="X67" s="40"/>
      <c r="Y67" s="81"/>
      <c r="Z67" s="40"/>
      <c r="AA67" s="81"/>
      <c r="AB67" s="40"/>
    </row>
    <row r="68" spans="5:28">
      <c r="E68" s="40"/>
      <c r="F68" s="81"/>
      <c r="G68" s="40"/>
      <c r="H68" s="81"/>
      <c r="I68" s="40"/>
      <c r="J68" s="81"/>
      <c r="K68" s="40"/>
      <c r="L68" s="81"/>
      <c r="M68" s="40"/>
      <c r="N68" s="81"/>
      <c r="O68" s="40"/>
      <c r="P68" s="81"/>
      <c r="Q68" s="40"/>
      <c r="R68" s="81"/>
      <c r="S68" s="81"/>
      <c r="T68" s="40"/>
      <c r="U68" s="81"/>
      <c r="V68" s="40"/>
      <c r="W68" s="81"/>
      <c r="X68" s="40"/>
      <c r="Y68" s="81"/>
      <c r="Z68" s="40"/>
      <c r="AA68" s="81"/>
      <c r="AB68" s="40"/>
    </row>
    <row r="69" spans="5:28">
      <c r="E69" s="40"/>
      <c r="F69" s="81"/>
      <c r="G69" s="40"/>
      <c r="H69" s="81"/>
      <c r="I69" s="40"/>
      <c r="J69" s="81"/>
      <c r="K69" s="40"/>
      <c r="L69" s="81"/>
      <c r="M69" s="40"/>
      <c r="N69" s="81"/>
      <c r="O69" s="40"/>
      <c r="P69" s="81"/>
      <c r="Q69" s="40"/>
      <c r="R69" s="81"/>
      <c r="S69" s="81"/>
      <c r="T69" s="40"/>
      <c r="U69" s="81"/>
      <c r="V69" s="40"/>
      <c r="W69" s="81"/>
      <c r="X69" s="40"/>
      <c r="Y69" s="81"/>
      <c r="Z69" s="40"/>
      <c r="AA69" s="81"/>
      <c r="AB69" s="40"/>
    </row>
    <row r="70" spans="5:28">
      <c r="E70" s="40"/>
      <c r="F70" s="81"/>
      <c r="G70" s="40"/>
      <c r="H70" s="81"/>
      <c r="I70" s="40"/>
      <c r="J70" s="81"/>
      <c r="K70" s="40"/>
      <c r="L70" s="81"/>
      <c r="M70" s="40"/>
      <c r="N70" s="81"/>
      <c r="O70" s="40"/>
      <c r="P70" s="81"/>
      <c r="Q70" s="40"/>
      <c r="R70" s="81"/>
      <c r="S70" s="81"/>
      <c r="T70" s="40"/>
      <c r="U70" s="81"/>
      <c r="V70" s="40"/>
      <c r="W70" s="81"/>
      <c r="X70" s="40"/>
      <c r="Y70" s="81"/>
      <c r="Z70" s="40"/>
      <c r="AA70" s="81"/>
      <c r="AB70" s="40"/>
    </row>
    <row r="71" spans="5:28">
      <c r="E71" s="40"/>
      <c r="F71" s="81"/>
      <c r="G71" s="40"/>
      <c r="H71" s="81"/>
      <c r="I71" s="40"/>
      <c r="J71" s="81"/>
      <c r="K71" s="40"/>
      <c r="L71" s="81"/>
      <c r="M71" s="40"/>
      <c r="N71" s="81"/>
      <c r="O71" s="40"/>
      <c r="P71" s="81"/>
      <c r="Q71" s="40"/>
      <c r="R71" s="81"/>
      <c r="S71" s="81"/>
      <c r="T71" s="40"/>
      <c r="U71" s="81"/>
      <c r="V71" s="40"/>
      <c r="W71" s="81"/>
      <c r="X71" s="40"/>
      <c r="Y71" s="81"/>
      <c r="Z71" s="40"/>
      <c r="AA71" s="81"/>
      <c r="AB71" s="40"/>
    </row>
    <row r="72" spans="5:28">
      <c r="E72" s="40"/>
      <c r="F72" s="81"/>
      <c r="G72" s="40"/>
      <c r="H72" s="81"/>
      <c r="I72" s="40"/>
      <c r="J72" s="81"/>
      <c r="K72" s="40"/>
      <c r="L72" s="81"/>
      <c r="M72" s="40"/>
      <c r="N72" s="81"/>
      <c r="O72" s="40"/>
      <c r="P72" s="81"/>
      <c r="Q72" s="40"/>
      <c r="R72" s="81"/>
      <c r="S72" s="81"/>
      <c r="T72" s="40"/>
      <c r="U72" s="81"/>
      <c r="V72" s="40"/>
      <c r="W72" s="81"/>
      <c r="X72" s="40"/>
      <c r="Y72" s="81"/>
      <c r="Z72" s="40"/>
      <c r="AA72" s="81"/>
      <c r="AB72" s="40"/>
    </row>
    <row r="73" spans="5:28">
      <c r="E73" s="40"/>
      <c r="F73" s="81"/>
      <c r="G73" s="40"/>
      <c r="H73" s="81"/>
      <c r="I73" s="40"/>
      <c r="J73" s="81"/>
      <c r="K73" s="40"/>
      <c r="L73" s="81"/>
      <c r="M73" s="40"/>
      <c r="N73" s="81"/>
      <c r="O73" s="40"/>
      <c r="P73" s="81"/>
      <c r="Q73" s="40"/>
      <c r="R73" s="81"/>
      <c r="S73" s="81"/>
      <c r="T73" s="40"/>
      <c r="U73" s="81"/>
      <c r="V73" s="40"/>
      <c r="W73" s="81"/>
      <c r="X73" s="40"/>
      <c r="Y73" s="81"/>
      <c r="Z73" s="40"/>
      <c r="AA73" s="81"/>
      <c r="AB73" s="40"/>
    </row>
    <row r="74" spans="5:28">
      <c r="E74" s="40"/>
      <c r="F74" s="81"/>
      <c r="G74" s="40"/>
      <c r="H74" s="81"/>
      <c r="I74" s="40"/>
      <c r="J74" s="81"/>
      <c r="K74" s="40"/>
      <c r="L74" s="81"/>
      <c r="M74" s="40"/>
      <c r="N74" s="81"/>
      <c r="O74" s="40"/>
      <c r="P74" s="81"/>
      <c r="Q74" s="40"/>
      <c r="R74" s="81"/>
      <c r="S74" s="81"/>
      <c r="T74" s="40"/>
      <c r="U74" s="81"/>
      <c r="V74" s="40"/>
      <c r="W74" s="81"/>
      <c r="X74" s="40"/>
      <c r="Y74" s="81"/>
      <c r="Z74" s="40"/>
      <c r="AA74" s="81"/>
      <c r="AB74" s="40"/>
    </row>
    <row r="75" spans="5:28">
      <c r="E75" s="40"/>
      <c r="F75" s="81"/>
      <c r="G75" s="40"/>
      <c r="H75" s="81"/>
      <c r="I75" s="40"/>
      <c r="J75" s="81"/>
      <c r="K75" s="40"/>
      <c r="L75" s="81"/>
      <c r="M75" s="40"/>
      <c r="N75" s="81"/>
      <c r="O75" s="40"/>
      <c r="P75" s="81"/>
      <c r="Q75" s="40"/>
      <c r="R75" s="81"/>
      <c r="S75" s="81"/>
      <c r="T75" s="40"/>
      <c r="U75" s="81"/>
      <c r="V75" s="40"/>
      <c r="W75" s="81"/>
      <c r="X75" s="40"/>
      <c r="Y75" s="81"/>
      <c r="Z75" s="40"/>
      <c r="AA75" s="81"/>
      <c r="AB75" s="40"/>
    </row>
    <row r="76" spans="5:28">
      <c r="E76" s="40"/>
      <c r="F76" s="81"/>
      <c r="G76" s="40"/>
      <c r="H76" s="81"/>
      <c r="I76" s="40"/>
      <c r="J76" s="81"/>
      <c r="K76" s="40"/>
      <c r="L76" s="81"/>
      <c r="M76" s="40"/>
      <c r="N76" s="81"/>
      <c r="O76" s="40"/>
      <c r="P76" s="81"/>
      <c r="Q76" s="40"/>
      <c r="R76" s="81"/>
      <c r="S76" s="81"/>
      <c r="T76" s="40"/>
      <c r="U76" s="81"/>
      <c r="V76" s="40"/>
      <c r="W76" s="81"/>
      <c r="X76" s="40"/>
      <c r="Y76" s="81"/>
      <c r="Z76" s="40"/>
      <c r="AA76" s="81"/>
      <c r="AB76" s="40"/>
    </row>
    <row r="77" spans="5:28">
      <c r="E77" s="40"/>
      <c r="F77" s="81"/>
      <c r="G77" s="40"/>
      <c r="H77" s="81"/>
      <c r="I77" s="40"/>
      <c r="J77" s="81"/>
      <c r="K77" s="40"/>
      <c r="L77" s="81"/>
      <c r="M77" s="40"/>
      <c r="N77" s="81"/>
      <c r="O77" s="40"/>
      <c r="P77" s="81"/>
      <c r="Q77" s="40"/>
      <c r="R77" s="81"/>
      <c r="S77" s="81"/>
      <c r="T77" s="40"/>
      <c r="U77" s="81"/>
      <c r="V77" s="40"/>
      <c r="W77" s="81"/>
      <c r="X77" s="40"/>
      <c r="Y77" s="81"/>
      <c r="Z77" s="40"/>
      <c r="AA77" s="81"/>
      <c r="AB77" s="40"/>
    </row>
    <row r="78" spans="5:28">
      <c r="E78" s="40"/>
      <c r="F78" s="81"/>
      <c r="G78" s="40"/>
      <c r="H78" s="81"/>
      <c r="I78" s="40"/>
      <c r="J78" s="81"/>
      <c r="K78" s="40"/>
      <c r="L78" s="81"/>
      <c r="M78" s="40"/>
      <c r="N78" s="81"/>
      <c r="O78" s="40"/>
      <c r="P78" s="81"/>
      <c r="Q78" s="40"/>
      <c r="R78" s="81"/>
      <c r="S78" s="81"/>
      <c r="T78" s="40"/>
      <c r="U78" s="81"/>
      <c r="V78" s="40"/>
      <c r="W78" s="81"/>
      <c r="X78" s="40"/>
      <c r="Y78" s="81"/>
      <c r="Z78" s="40"/>
      <c r="AA78" s="81"/>
      <c r="AB78" s="40"/>
    </row>
    <row r="79" spans="5:28">
      <c r="E79" s="40"/>
      <c r="F79" s="81"/>
      <c r="G79" s="40"/>
      <c r="H79" s="81"/>
      <c r="I79" s="40"/>
      <c r="J79" s="81"/>
      <c r="K79" s="40"/>
      <c r="L79" s="81"/>
      <c r="M79" s="40"/>
      <c r="N79" s="81"/>
      <c r="O79" s="40"/>
      <c r="P79" s="81"/>
      <c r="Q79" s="40"/>
      <c r="R79" s="81"/>
      <c r="S79" s="81"/>
      <c r="T79" s="40"/>
      <c r="U79" s="81"/>
      <c r="V79" s="40"/>
      <c r="W79" s="81"/>
      <c r="X79" s="40"/>
      <c r="Y79" s="81"/>
      <c r="Z79" s="40"/>
      <c r="AA79" s="81"/>
      <c r="AB79" s="40"/>
    </row>
    <row r="80" spans="5:28">
      <c r="E80" s="40"/>
      <c r="F80" s="81"/>
      <c r="G80" s="40"/>
      <c r="H80" s="81"/>
      <c r="I80" s="40"/>
      <c r="J80" s="81"/>
      <c r="K80" s="40"/>
      <c r="L80" s="81"/>
      <c r="M80" s="40"/>
      <c r="N80" s="81"/>
      <c r="O80" s="40"/>
      <c r="P80" s="81"/>
      <c r="Q80" s="40"/>
      <c r="R80" s="81"/>
      <c r="S80" s="81"/>
      <c r="T80" s="40"/>
      <c r="U80" s="81"/>
      <c r="V80" s="40"/>
      <c r="W80" s="81"/>
      <c r="X80" s="40"/>
      <c r="Y80" s="81"/>
      <c r="Z80" s="40"/>
      <c r="AA80" s="81"/>
      <c r="AB80" s="40"/>
    </row>
    <row r="81" spans="5:28">
      <c r="E81" s="40"/>
      <c r="F81" s="81"/>
      <c r="G81" s="40"/>
      <c r="H81" s="81"/>
      <c r="I81" s="40"/>
      <c r="J81" s="81"/>
      <c r="K81" s="40"/>
      <c r="L81" s="81"/>
      <c r="M81" s="40"/>
      <c r="N81" s="81"/>
      <c r="O81" s="40"/>
      <c r="P81" s="81"/>
      <c r="Q81" s="40"/>
      <c r="R81" s="81"/>
      <c r="S81" s="81"/>
      <c r="T81" s="40"/>
      <c r="U81" s="81"/>
      <c r="V81" s="40"/>
      <c r="W81" s="81"/>
      <c r="X81" s="40"/>
      <c r="Y81" s="81"/>
      <c r="Z81" s="40"/>
      <c r="AA81" s="81"/>
      <c r="AB81" s="40"/>
    </row>
    <row r="82" spans="5:28">
      <c r="E82" s="40"/>
      <c r="F82" s="81"/>
      <c r="G82" s="40"/>
      <c r="H82" s="81"/>
      <c r="I82" s="40"/>
      <c r="J82" s="81"/>
      <c r="K82" s="40"/>
      <c r="L82" s="81"/>
      <c r="M82" s="40"/>
      <c r="N82" s="81"/>
      <c r="O82" s="40"/>
      <c r="P82" s="81"/>
      <c r="Q82" s="40"/>
      <c r="R82" s="81"/>
      <c r="S82" s="81"/>
      <c r="T82" s="40"/>
      <c r="U82" s="81"/>
      <c r="V82" s="40"/>
      <c r="W82" s="81"/>
      <c r="X82" s="40"/>
      <c r="Y82" s="81"/>
      <c r="Z82" s="40"/>
      <c r="AA82" s="81"/>
      <c r="AB82" s="40"/>
    </row>
    <row r="83" spans="5:28">
      <c r="E83" s="40"/>
      <c r="F83" s="81"/>
      <c r="G83" s="40"/>
      <c r="H83" s="81"/>
      <c r="I83" s="40"/>
      <c r="J83" s="81"/>
      <c r="K83" s="40"/>
      <c r="L83" s="81"/>
      <c r="M83" s="40"/>
      <c r="N83" s="81"/>
      <c r="O83" s="40"/>
      <c r="P83" s="81"/>
      <c r="Q83" s="40"/>
      <c r="R83" s="81"/>
      <c r="S83" s="81"/>
      <c r="T83" s="40"/>
      <c r="U83" s="81"/>
      <c r="V83" s="40"/>
      <c r="W83" s="81"/>
      <c r="X83" s="40"/>
      <c r="Y83" s="81"/>
      <c r="Z83" s="40"/>
      <c r="AA83" s="81"/>
      <c r="AB83" s="40"/>
    </row>
    <row r="84" spans="5:28">
      <c r="E84" s="40"/>
      <c r="F84" s="81"/>
      <c r="G84" s="40"/>
      <c r="H84" s="81"/>
      <c r="I84" s="40"/>
      <c r="J84" s="81"/>
      <c r="K84" s="40"/>
      <c r="L84" s="81"/>
      <c r="M84" s="40"/>
      <c r="N84" s="81"/>
      <c r="O84" s="40"/>
      <c r="P84" s="81"/>
      <c r="Q84" s="40"/>
      <c r="R84" s="81"/>
      <c r="S84" s="81"/>
      <c r="T84" s="40"/>
      <c r="U84" s="81"/>
      <c r="V84" s="40"/>
      <c r="W84" s="81"/>
      <c r="X84" s="40"/>
      <c r="Y84" s="81"/>
      <c r="Z84" s="40"/>
      <c r="AA84" s="81"/>
      <c r="AB84" s="40"/>
    </row>
    <row r="85" spans="5:28">
      <c r="E85" s="40"/>
      <c r="F85" s="81"/>
      <c r="G85" s="40"/>
      <c r="H85" s="81"/>
      <c r="I85" s="40"/>
      <c r="J85" s="81"/>
      <c r="K85" s="40"/>
      <c r="L85" s="81"/>
      <c r="M85" s="40"/>
      <c r="N85" s="81"/>
      <c r="O85" s="40"/>
      <c r="P85" s="81"/>
      <c r="Q85" s="40"/>
      <c r="R85" s="81"/>
      <c r="S85" s="81"/>
      <c r="T85" s="40"/>
      <c r="U85" s="81"/>
      <c r="V85" s="40"/>
      <c r="W85" s="81"/>
      <c r="X85" s="40"/>
      <c r="Y85" s="81"/>
      <c r="Z85" s="40"/>
      <c r="AA85" s="81"/>
      <c r="AB85" s="40"/>
    </row>
    <row r="86" spans="5:28">
      <c r="E86" s="40"/>
      <c r="F86" s="81"/>
      <c r="G86" s="40"/>
      <c r="H86" s="81"/>
      <c r="I86" s="40"/>
      <c r="J86" s="81"/>
      <c r="K86" s="40"/>
      <c r="L86" s="81"/>
      <c r="M86" s="40"/>
      <c r="N86" s="81"/>
      <c r="O86" s="40"/>
      <c r="P86" s="81"/>
      <c r="Q86" s="40"/>
      <c r="R86" s="81"/>
      <c r="S86" s="81"/>
      <c r="T86" s="40"/>
      <c r="U86" s="81"/>
      <c r="V86" s="40"/>
      <c r="W86" s="81"/>
      <c r="X86" s="40"/>
      <c r="Y86" s="81"/>
      <c r="Z86" s="40"/>
      <c r="AA86" s="81"/>
      <c r="AB86" s="40"/>
    </row>
    <row r="87" spans="5:28">
      <c r="E87" s="40"/>
      <c r="F87" s="81"/>
      <c r="G87" s="40"/>
      <c r="H87" s="81"/>
      <c r="I87" s="40"/>
      <c r="J87" s="81"/>
      <c r="K87" s="40"/>
      <c r="L87" s="81"/>
      <c r="M87" s="40"/>
      <c r="N87" s="81"/>
      <c r="O87" s="40"/>
      <c r="P87" s="81"/>
      <c r="Q87" s="40"/>
      <c r="R87" s="81"/>
      <c r="S87" s="81"/>
      <c r="T87" s="40"/>
      <c r="U87" s="81"/>
      <c r="V87" s="40"/>
      <c r="W87" s="81"/>
      <c r="X87" s="40"/>
      <c r="Y87" s="81"/>
      <c r="Z87" s="40"/>
      <c r="AA87" s="81"/>
      <c r="AB87" s="40"/>
    </row>
    <row r="88" spans="5:28">
      <c r="E88" s="40"/>
      <c r="F88" s="81"/>
      <c r="G88" s="40"/>
      <c r="H88" s="81"/>
      <c r="I88" s="40"/>
      <c r="J88" s="81"/>
      <c r="K88" s="40"/>
      <c r="L88" s="81"/>
      <c r="M88" s="40"/>
      <c r="N88" s="81"/>
      <c r="O88" s="40"/>
      <c r="P88" s="81"/>
      <c r="Q88" s="40"/>
      <c r="R88" s="81"/>
      <c r="S88" s="81"/>
      <c r="T88" s="40"/>
      <c r="U88" s="81"/>
      <c r="V88" s="40"/>
      <c r="W88" s="81"/>
      <c r="X88" s="40"/>
      <c r="Y88" s="81"/>
      <c r="Z88" s="40"/>
      <c r="AA88" s="81"/>
      <c r="AB88" s="40"/>
    </row>
    <row r="89" spans="5:28">
      <c r="E89" s="40"/>
      <c r="F89" s="81"/>
      <c r="G89" s="40"/>
      <c r="H89" s="81"/>
      <c r="I89" s="40"/>
      <c r="J89" s="81"/>
      <c r="K89" s="40"/>
      <c r="L89" s="81"/>
      <c r="M89" s="40"/>
      <c r="N89" s="81"/>
      <c r="O89" s="40"/>
      <c r="P89" s="81"/>
      <c r="Q89" s="40"/>
      <c r="R89" s="81"/>
      <c r="S89" s="81"/>
      <c r="T89" s="40"/>
      <c r="U89" s="81"/>
      <c r="V89" s="40"/>
      <c r="W89" s="81"/>
      <c r="X89" s="40"/>
      <c r="Y89" s="81"/>
      <c r="Z89" s="40"/>
      <c r="AA89" s="81"/>
      <c r="AB89" s="40"/>
    </row>
    <row r="90" spans="5:28">
      <c r="E90" s="40"/>
      <c r="F90" s="81"/>
      <c r="G90" s="40"/>
      <c r="H90" s="81"/>
      <c r="I90" s="40"/>
      <c r="J90" s="81"/>
      <c r="K90" s="40"/>
      <c r="L90" s="81"/>
      <c r="M90" s="40"/>
      <c r="N90" s="81"/>
      <c r="O90" s="40"/>
      <c r="P90" s="81"/>
      <c r="Q90" s="40"/>
      <c r="R90" s="81"/>
      <c r="S90" s="81"/>
      <c r="T90" s="40"/>
      <c r="U90" s="81"/>
      <c r="V90" s="40"/>
      <c r="W90" s="81"/>
      <c r="X90" s="40"/>
      <c r="Y90" s="81"/>
      <c r="Z90" s="40"/>
      <c r="AA90" s="81"/>
      <c r="AB90" s="40"/>
    </row>
    <row r="91" spans="5:28">
      <c r="E91" s="40"/>
      <c r="F91" s="81"/>
      <c r="G91" s="40"/>
      <c r="H91" s="81"/>
      <c r="I91" s="40"/>
      <c r="J91" s="81"/>
      <c r="K91" s="40"/>
      <c r="L91" s="81"/>
      <c r="M91" s="40"/>
      <c r="N91" s="81"/>
      <c r="O91" s="40"/>
      <c r="P91" s="81"/>
      <c r="Q91" s="40"/>
      <c r="R91" s="81"/>
      <c r="S91" s="81"/>
      <c r="T91" s="40"/>
      <c r="U91" s="81"/>
      <c r="V91" s="40"/>
      <c r="W91" s="81"/>
      <c r="X91" s="40"/>
      <c r="Y91" s="81"/>
      <c r="Z91" s="40"/>
      <c r="AA91" s="81"/>
      <c r="AB91" s="40"/>
    </row>
    <row r="92" spans="5:28">
      <c r="E92" s="40"/>
      <c r="F92" s="81"/>
      <c r="G92" s="40"/>
      <c r="H92" s="81"/>
      <c r="I92" s="40"/>
      <c r="J92" s="81"/>
      <c r="K92" s="40"/>
      <c r="L92" s="81"/>
      <c r="M92" s="40"/>
      <c r="N92" s="81"/>
      <c r="O92" s="40"/>
      <c r="P92" s="81"/>
      <c r="Q92" s="40"/>
      <c r="R92" s="81"/>
      <c r="S92" s="81"/>
      <c r="T92" s="40"/>
      <c r="U92" s="81"/>
      <c r="V92" s="40"/>
      <c r="W92" s="81"/>
      <c r="X92" s="40"/>
      <c r="Y92" s="81"/>
      <c r="Z92" s="40"/>
      <c r="AA92" s="81"/>
      <c r="AB92" s="40"/>
    </row>
    <row r="93" spans="5:28">
      <c r="E93" s="40"/>
      <c r="F93" s="81"/>
      <c r="G93" s="40"/>
      <c r="H93" s="81"/>
      <c r="I93" s="40"/>
      <c r="J93" s="81"/>
      <c r="K93" s="40"/>
      <c r="L93" s="81"/>
      <c r="M93" s="40"/>
      <c r="N93" s="81"/>
      <c r="O93" s="40"/>
      <c r="P93" s="81"/>
      <c r="Q93" s="40"/>
      <c r="R93" s="81"/>
      <c r="S93" s="81"/>
      <c r="T93" s="40"/>
      <c r="U93" s="81"/>
      <c r="V93" s="40"/>
      <c r="W93" s="81"/>
      <c r="X93" s="40"/>
      <c r="Y93" s="81"/>
      <c r="Z93" s="40"/>
      <c r="AA93" s="81"/>
      <c r="AB93" s="40"/>
    </row>
    <row r="94" spans="5:28">
      <c r="E94" s="40"/>
      <c r="F94" s="81"/>
      <c r="G94" s="40"/>
      <c r="H94" s="81"/>
      <c r="I94" s="40"/>
      <c r="J94" s="81"/>
      <c r="K94" s="40"/>
      <c r="L94" s="81"/>
      <c r="M94" s="40"/>
      <c r="N94" s="81"/>
      <c r="O94" s="40"/>
      <c r="P94" s="81"/>
      <c r="Q94" s="40"/>
      <c r="R94" s="81"/>
      <c r="S94" s="81"/>
      <c r="T94" s="40"/>
      <c r="U94" s="81"/>
      <c r="V94" s="40"/>
      <c r="W94" s="81"/>
      <c r="X94" s="40"/>
      <c r="Y94" s="81"/>
      <c r="Z94" s="40"/>
      <c r="AA94" s="81"/>
      <c r="AB94" s="40"/>
    </row>
    <row r="95" spans="5:28">
      <c r="E95" s="40"/>
      <c r="F95" s="81"/>
      <c r="G95" s="40"/>
      <c r="H95" s="81"/>
      <c r="I95" s="40"/>
      <c r="J95" s="81"/>
      <c r="K95" s="40"/>
      <c r="L95" s="81"/>
      <c r="M95" s="40"/>
      <c r="N95" s="81"/>
      <c r="O95" s="40"/>
      <c r="P95" s="81"/>
      <c r="Q95" s="40"/>
      <c r="R95" s="81"/>
      <c r="S95" s="81"/>
      <c r="T95" s="40"/>
      <c r="U95" s="81"/>
      <c r="V95" s="40"/>
      <c r="W95" s="81"/>
      <c r="X95" s="40"/>
      <c r="Y95" s="81"/>
      <c r="Z95" s="40"/>
      <c r="AA95" s="81"/>
      <c r="AB95" s="40"/>
    </row>
    <row r="96" spans="5:28">
      <c r="E96" s="40"/>
      <c r="F96" s="81"/>
      <c r="G96" s="40"/>
      <c r="H96" s="81"/>
      <c r="I96" s="40"/>
      <c r="J96" s="81"/>
      <c r="K96" s="40"/>
      <c r="L96" s="81"/>
      <c r="M96" s="40"/>
      <c r="N96" s="81"/>
      <c r="O96" s="40"/>
      <c r="P96" s="81"/>
      <c r="Q96" s="40"/>
      <c r="R96" s="81"/>
      <c r="S96" s="81"/>
      <c r="T96" s="40"/>
      <c r="U96" s="81"/>
      <c r="V96" s="40"/>
      <c r="W96" s="81"/>
      <c r="X96" s="40"/>
      <c r="Y96" s="81"/>
      <c r="Z96" s="40"/>
      <c r="AA96" s="81"/>
      <c r="AB96" s="40"/>
    </row>
    <row r="97" spans="5:28">
      <c r="E97" s="40"/>
      <c r="F97" s="81"/>
      <c r="G97" s="40"/>
      <c r="H97" s="81"/>
      <c r="I97" s="40"/>
      <c r="J97" s="81"/>
      <c r="K97" s="40"/>
      <c r="L97" s="81"/>
      <c r="M97" s="40"/>
      <c r="N97" s="81"/>
      <c r="O97" s="40"/>
      <c r="P97" s="81"/>
      <c r="Q97" s="40"/>
      <c r="R97" s="81"/>
      <c r="S97" s="81"/>
      <c r="T97" s="40"/>
      <c r="U97" s="81"/>
      <c r="V97" s="40"/>
      <c r="W97" s="81"/>
      <c r="X97" s="40"/>
      <c r="Y97" s="81"/>
      <c r="Z97" s="40"/>
      <c r="AA97" s="81"/>
      <c r="AB97" s="40"/>
    </row>
    <row r="98" spans="5:28">
      <c r="E98" s="40"/>
      <c r="F98" s="81"/>
      <c r="G98" s="40"/>
      <c r="H98" s="81"/>
      <c r="I98" s="40"/>
      <c r="J98" s="81"/>
      <c r="K98" s="40"/>
      <c r="L98" s="81"/>
      <c r="M98" s="40"/>
      <c r="N98" s="81"/>
      <c r="O98" s="40"/>
      <c r="P98" s="81"/>
      <c r="Q98" s="40"/>
      <c r="R98" s="81"/>
      <c r="S98" s="81"/>
      <c r="T98" s="40"/>
      <c r="U98" s="81"/>
      <c r="V98" s="40"/>
      <c r="W98" s="81"/>
      <c r="X98" s="40"/>
      <c r="Y98" s="81"/>
      <c r="Z98" s="40"/>
      <c r="AA98" s="81"/>
      <c r="AB98" s="40"/>
    </row>
    <row r="99" spans="5:28">
      <c r="E99" s="40"/>
      <c r="F99" s="81"/>
      <c r="G99" s="40"/>
      <c r="H99" s="81"/>
      <c r="I99" s="40"/>
      <c r="J99" s="81"/>
      <c r="K99" s="40"/>
      <c r="L99" s="81"/>
      <c r="M99" s="40"/>
      <c r="N99" s="81"/>
      <c r="O99" s="40"/>
      <c r="P99" s="81"/>
      <c r="Q99" s="40"/>
      <c r="R99" s="81"/>
      <c r="S99" s="81"/>
      <c r="T99" s="40"/>
      <c r="U99" s="81"/>
      <c r="V99" s="40"/>
      <c r="W99" s="81"/>
      <c r="X99" s="40"/>
      <c r="Y99" s="81"/>
      <c r="Z99" s="40"/>
      <c r="AA99" s="81"/>
      <c r="AB99" s="40"/>
    </row>
    <row r="100" spans="5:28">
      <c r="E100" s="40"/>
      <c r="F100" s="81"/>
      <c r="G100" s="40"/>
      <c r="H100" s="81"/>
      <c r="I100" s="40"/>
      <c r="J100" s="81"/>
      <c r="K100" s="40"/>
      <c r="L100" s="81"/>
      <c r="M100" s="40"/>
      <c r="N100" s="81"/>
      <c r="O100" s="40"/>
      <c r="P100" s="81"/>
      <c r="Q100" s="40"/>
      <c r="R100" s="81"/>
      <c r="S100" s="81"/>
      <c r="T100" s="40"/>
      <c r="U100" s="81"/>
      <c r="V100" s="40"/>
      <c r="W100" s="81"/>
      <c r="X100" s="40"/>
      <c r="Y100" s="81"/>
      <c r="Z100" s="40"/>
      <c r="AA100" s="81"/>
      <c r="AB100" s="40"/>
    </row>
    <row r="101" spans="5:28">
      <c r="E101" s="40"/>
      <c r="F101" s="81"/>
      <c r="G101" s="40"/>
      <c r="H101" s="81"/>
      <c r="I101" s="40"/>
      <c r="J101" s="81"/>
      <c r="K101" s="40"/>
      <c r="L101" s="81"/>
      <c r="M101" s="40"/>
      <c r="N101" s="81"/>
      <c r="O101" s="40"/>
      <c r="P101" s="81"/>
      <c r="Q101" s="40"/>
      <c r="R101" s="81"/>
      <c r="S101" s="81"/>
      <c r="T101" s="40"/>
      <c r="U101" s="81"/>
      <c r="V101" s="40"/>
      <c r="W101" s="81"/>
      <c r="X101" s="40"/>
      <c r="Y101" s="81"/>
      <c r="Z101" s="40"/>
      <c r="AA101" s="81"/>
      <c r="AB101" s="40"/>
    </row>
    <row r="102" spans="5:28">
      <c r="E102" s="40"/>
      <c r="F102" s="81"/>
      <c r="G102" s="40"/>
      <c r="H102" s="81"/>
      <c r="I102" s="40"/>
      <c r="J102" s="81"/>
      <c r="K102" s="40"/>
      <c r="L102" s="81"/>
      <c r="M102" s="40"/>
      <c r="N102" s="81"/>
      <c r="O102" s="40"/>
      <c r="P102" s="81"/>
      <c r="Q102" s="40"/>
      <c r="R102" s="81"/>
      <c r="S102" s="81"/>
      <c r="T102" s="40"/>
      <c r="U102" s="81"/>
      <c r="V102" s="40"/>
      <c r="W102" s="81"/>
      <c r="X102" s="40"/>
      <c r="Y102" s="81"/>
      <c r="Z102" s="40"/>
      <c r="AA102" s="81"/>
      <c r="AB102" s="40"/>
    </row>
    <row r="103" spans="5:28">
      <c r="E103" s="40"/>
      <c r="F103" s="81"/>
      <c r="G103" s="40"/>
      <c r="H103" s="81"/>
      <c r="I103" s="40"/>
      <c r="J103" s="81"/>
      <c r="K103" s="40"/>
      <c r="L103" s="81"/>
      <c r="M103" s="40"/>
      <c r="N103" s="81"/>
      <c r="O103" s="40"/>
      <c r="P103" s="81"/>
      <c r="Q103" s="40"/>
      <c r="R103" s="81"/>
      <c r="S103" s="81"/>
      <c r="T103" s="40"/>
      <c r="U103" s="81"/>
      <c r="V103" s="40"/>
      <c r="W103" s="81"/>
      <c r="X103" s="40"/>
      <c r="Y103" s="81"/>
      <c r="Z103" s="40"/>
      <c r="AA103" s="81"/>
      <c r="AB103" s="40"/>
    </row>
    <row r="104" spans="5:28">
      <c r="E104" s="40"/>
      <c r="F104" s="81"/>
      <c r="G104" s="40"/>
      <c r="H104" s="81"/>
      <c r="I104" s="40"/>
      <c r="J104" s="81"/>
      <c r="K104" s="40"/>
      <c r="L104" s="81"/>
      <c r="M104" s="40"/>
      <c r="N104" s="81"/>
      <c r="O104" s="40"/>
      <c r="P104" s="81"/>
      <c r="Q104" s="40"/>
      <c r="R104" s="81"/>
      <c r="S104" s="81"/>
      <c r="T104" s="40"/>
      <c r="U104" s="81"/>
      <c r="V104" s="40"/>
      <c r="W104" s="81"/>
      <c r="X104" s="40"/>
      <c r="Y104" s="81"/>
      <c r="Z104" s="40"/>
      <c r="AA104" s="81"/>
      <c r="AB104" s="40"/>
    </row>
    <row r="105" spans="5:28">
      <c r="E105" s="40"/>
      <c r="F105" s="81"/>
      <c r="G105" s="40"/>
      <c r="H105" s="81"/>
      <c r="I105" s="40"/>
      <c r="J105" s="81"/>
      <c r="K105" s="40"/>
      <c r="L105" s="81"/>
      <c r="M105" s="40"/>
      <c r="N105" s="81"/>
      <c r="O105" s="40"/>
      <c r="P105" s="81"/>
      <c r="Q105" s="40"/>
      <c r="R105" s="81"/>
      <c r="S105" s="81"/>
      <c r="T105" s="40"/>
      <c r="U105" s="81"/>
      <c r="V105" s="40"/>
      <c r="W105" s="81"/>
      <c r="X105" s="40"/>
      <c r="Y105" s="81"/>
      <c r="Z105" s="40"/>
      <c r="AA105" s="81"/>
      <c r="AB105" s="40"/>
    </row>
    <row r="106" spans="5:28">
      <c r="E106" s="40"/>
      <c r="F106" s="81"/>
      <c r="G106" s="40"/>
      <c r="H106" s="81"/>
      <c r="I106" s="40"/>
      <c r="J106" s="81"/>
      <c r="K106" s="40"/>
      <c r="L106" s="81"/>
      <c r="M106" s="40"/>
      <c r="N106" s="81"/>
      <c r="O106" s="40"/>
      <c r="P106" s="81"/>
      <c r="Q106" s="40"/>
      <c r="R106" s="81"/>
      <c r="S106" s="81"/>
      <c r="T106" s="40"/>
      <c r="U106" s="81"/>
      <c r="V106" s="40"/>
      <c r="W106" s="81"/>
      <c r="X106" s="40"/>
      <c r="Y106" s="81"/>
      <c r="Z106" s="40"/>
      <c r="AA106" s="81"/>
      <c r="AB106" s="40"/>
    </row>
    <row r="107" spans="5:28">
      <c r="E107" s="40"/>
      <c r="F107" s="81"/>
      <c r="G107" s="40"/>
      <c r="H107" s="81"/>
      <c r="I107" s="40"/>
      <c r="J107" s="81"/>
      <c r="K107" s="40"/>
      <c r="L107" s="81"/>
      <c r="M107" s="40"/>
      <c r="N107" s="81"/>
      <c r="O107" s="40"/>
      <c r="P107" s="81"/>
      <c r="Q107" s="40"/>
      <c r="R107" s="81"/>
      <c r="S107" s="81"/>
      <c r="T107" s="40"/>
      <c r="U107" s="81"/>
      <c r="V107" s="40"/>
      <c r="W107" s="81"/>
      <c r="X107" s="40"/>
      <c r="Y107" s="81"/>
      <c r="Z107" s="40"/>
      <c r="AA107" s="81"/>
      <c r="AB107" s="40"/>
    </row>
    <row r="108" spans="5:28">
      <c r="E108" s="40"/>
      <c r="F108" s="81"/>
      <c r="G108" s="40"/>
      <c r="H108" s="81"/>
      <c r="I108" s="40"/>
      <c r="J108" s="81"/>
      <c r="K108" s="40"/>
      <c r="L108" s="81"/>
      <c r="M108" s="40"/>
      <c r="N108" s="81"/>
      <c r="O108" s="40"/>
      <c r="P108" s="81"/>
      <c r="Q108" s="40"/>
      <c r="R108" s="81"/>
      <c r="S108" s="81"/>
      <c r="T108" s="40"/>
      <c r="U108" s="81"/>
      <c r="V108" s="40"/>
      <c r="W108" s="81"/>
      <c r="X108" s="40"/>
      <c r="Y108" s="81"/>
      <c r="Z108" s="40"/>
      <c r="AA108" s="81"/>
      <c r="AB108" s="40"/>
    </row>
    <row r="109" spans="5:28">
      <c r="E109" s="40"/>
      <c r="F109" s="81"/>
      <c r="G109" s="40"/>
      <c r="H109" s="81"/>
      <c r="I109" s="40"/>
      <c r="J109" s="81"/>
      <c r="K109" s="40"/>
      <c r="L109" s="81"/>
      <c r="M109" s="40"/>
      <c r="N109" s="81"/>
      <c r="O109" s="40"/>
      <c r="P109" s="81"/>
      <c r="Q109" s="40"/>
      <c r="R109" s="81"/>
      <c r="S109" s="81"/>
      <c r="T109" s="40"/>
      <c r="U109" s="81"/>
      <c r="V109" s="40"/>
      <c r="W109" s="81"/>
      <c r="X109" s="40"/>
      <c r="Y109" s="81"/>
      <c r="Z109" s="40"/>
      <c r="AA109" s="81"/>
      <c r="AB109" s="40"/>
    </row>
    <row r="110" spans="5:28">
      <c r="E110" s="40"/>
      <c r="F110" s="81"/>
      <c r="G110" s="40"/>
      <c r="H110" s="81"/>
      <c r="I110" s="40"/>
      <c r="J110" s="81"/>
      <c r="K110" s="40"/>
      <c r="L110" s="81"/>
      <c r="M110" s="40"/>
      <c r="N110" s="81"/>
      <c r="O110" s="40"/>
      <c r="P110" s="81"/>
      <c r="Q110" s="40"/>
      <c r="R110" s="81"/>
      <c r="S110" s="81"/>
      <c r="T110" s="40"/>
      <c r="U110" s="81"/>
      <c r="V110" s="40"/>
      <c r="W110" s="81"/>
      <c r="X110" s="40"/>
      <c r="Y110" s="81"/>
      <c r="Z110" s="40"/>
      <c r="AA110" s="81"/>
      <c r="AB110" s="40"/>
    </row>
    <row r="111" spans="5:28">
      <c r="E111" s="40"/>
      <c r="F111" s="81"/>
      <c r="G111" s="40"/>
      <c r="H111" s="81"/>
      <c r="I111" s="40"/>
      <c r="J111" s="81"/>
      <c r="K111" s="40"/>
      <c r="L111" s="81"/>
      <c r="M111" s="40"/>
      <c r="N111" s="81"/>
      <c r="O111" s="40"/>
      <c r="P111" s="81"/>
      <c r="Q111" s="40"/>
      <c r="R111" s="81"/>
      <c r="S111" s="81"/>
      <c r="T111" s="40"/>
      <c r="U111" s="81"/>
      <c r="V111" s="40"/>
      <c r="W111" s="81"/>
      <c r="X111" s="40"/>
      <c r="Y111" s="81"/>
      <c r="Z111" s="40"/>
      <c r="AA111" s="81"/>
      <c r="AB111" s="40"/>
    </row>
    <row r="112" spans="5:28">
      <c r="E112" s="40"/>
      <c r="F112" s="81"/>
      <c r="G112" s="40"/>
      <c r="H112" s="81"/>
      <c r="I112" s="40"/>
      <c r="J112" s="81"/>
      <c r="K112" s="40"/>
      <c r="L112" s="81"/>
      <c r="M112" s="40"/>
      <c r="N112" s="81"/>
      <c r="O112" s="40"/>
      <c r="P112" s="81"/>
      <c r="Q112" s="40"/>
      <c r="R112" s="81"/>
      <c r="S112" s="81"/>
      <c r="T112" s="40"/>
      <c r="U112" s="81"/>
      <c r="V112" s="40"/>
      <c r="W112" s="81"/>
      <c r="X112" s="40"/>
      <c r="Y112" s="81"/>
      <c r="Z112" s="40"/>
      <c r="AA112" s="81"/>
      <c r="AB112" s="40"/>
    </row>
    <row r="113" spans="5:28">
      <c r="E113" s="40"/>
      <c r="F113" s="81"/>
      <c r="G113" s="40"/>
      <c r="H113" s="81"/>
      <c r="I113" s="40"/>
      <c r="J113" s="81"/>
      <c r="K113" s="40"/>
      <c r="L113" s="81"/>
      <c r="M113" s="40"/>
      <c r="N113" s="81"/>
      <c r="O113" s="40"/>
      <c r="P113" s="81"/>
      <c r="Q113" s="40"/>
      <c r="R113" s="81"/>
      <c r="S113" s="81"/>
      <c r="T113" s="40"/>
      <c r="U113" s="81"/>
      <c r="V113" s="40"/>
      <c r="W113" s="81"/>
      <c r="X113" s="40"/>
      <c r="Y113" s="81"/>
      <c r="Z113" s="40"/>
      <c r="AA113" s="81"/>
      <c r="AB113" s="40"/>
    </row>
    <row r="114" spans="5:28">
      <c r="E114" s="40"/>
      <c r="F114" s="81"/>
      <c r="G114" s="40"/>
      <c r="H114" s="81"/>
      <c r="I114" s="40"/>
      <c r="J114" s="81"/>
      <c r="K114" s="40"/>
      <c r="L114" s="81"/>
      <c r="M114" s="40"/>
      <c r="N114" s="81"/>
      <c r="O114" s="40"/>
      <c r="P114" s="81"/>
      <c r="Q114" s="40"/>
      <c r="R114" s="81"/>
      <c r="S114" s="81"/>
      <c r="T114" s="40"/>
      <c r="U114" s="81"/>
      <c r="V114" s="40"/>
      <c r="W114" s="81"/>
      <c r="X114" s="40"/>
      <c r="Y114" s="81"/>
      <c r="Z114" s="40"/>
      <c r="AA114" s="81"/>
      <c r="AB114" s="40"/>
    </row>
    <row r="115" spans="5:28">
      <c r="E115" s="40"/>
      <c r="F115" s="81"/>
      <c r="G115" s="40"/>
      <c r="H115" s="81"/>
      <c r="I115" s="40"/>
      <c r="J115" s="81"/>
      <c r="K115" s="40"/>
      <c r="L115" s="81"/>
      <c r="M115" s="40"/>
      <c r="N115" s="81"/>
      <c r="O115" s="40"/>
      <c r="P115" s="81"/>
      <c r="Q115" s="40"/>
      <c r="R115" s="81"/>
      <c r="S115" s="81"/>
      <c r="T115" s="40"/>
      <c r="U115" s="81"/>
      <c r="V115" s="40"/>
      <c r="W115" s="81"/>
      <c r="X115" s="40"/>
      <c r="Y115" s="81"/>
      <c r="Z115" s="40"/>
      <c r="AA115" s="81"/>
      <c r="AB115" s="40"/>
    </row>
    <row r="116" spans="5:28">
      <c r="E116" s="40"/>
      <c r="F116" s="81"/>
      <c r="G116" s="40"/>
      <c r="H116" s="81"/>
      <c r="I116" s="40"/>
      <c r="J116" s="81"/>
      <c r="K116" s="40"/>
      <c r="L116" s="81"/>
      <c r="M116" s="40"/>
      <c r="N116" s="81"/>
      <c r="O116" s="40"/>
      <c r="P116" s="81"/>
      <c r="Q116" s="40"/>
      <c r="R116" s="81"/>
      <c r="S116" s="81"/>
      <c r="T116" s="40"/>
      <c r="U116" s="81"/>
      <c r="V116" s="40"/>
      <c r="W116" s="81"/>
      <c r="X116" s="40"/>
      <c r="Y116" s="81"/>
      <c r="Z116" s="40"/>
      <c r="AA116" s="81"/>
      <c r="AB116" s="40"/>
    </row>
    <row r="117" spans="5:28">
      <c r="E117" s="40"/>
      <c r="F117" s="81"/>
      <c r="G117" s="40"/>
      <c r="H117" s="81"/>
      <c r="I117" s="40"/>
      <c r="J117" s="81"/>
      <c r="K117" s="40"/>
      <c r="L117" s="81"/>
      <c r="M117" s="40"/>
      <c r="N117" s="81"/>
      <c r="O117" s="40"/>
      <c r="P117" s="81"/>
      <c r="Q117" s="40"/>
      <c r="R117" s="81"/>
      <c r="S117" s="81"/>
      <c r="T117" s="40"/>
      <c r="U117" s="81"/>
      <c r="V117" s="40"/>
      <c r="W117" s="81"/>
      <c r="X117" s="40"/>
      <c r="Y117" s="81"/>
      <c r="Z117" s="40"/>
      <c r="AA117" s="81"/>
      <c r="AB117" s="40"/>
    </row>
    <row r="118" spans="5:28">
      <c r="E118" s="40"/>
      <c r="F118" s="81"/>
      <c r="G118" s="40"/>
      <c r="H118" s="81"/>
      <c r="I118" s="40"/>
      <c r="J118" s="81"/>
      <c r="K118" s="40"/>
      <c r="L118" s="81"/>
      <c r="M118" s="40"/>
      <c r="N118" s="81"/>
      <c r="O118" s="40"/>
      <c r="P118" s="81"/>
      <c r="Q118" s="40"/>
      <c r="R118" s="81"/>
      <c r="S118" s="81"/>
      <c r="T118" s="40"/>
      <c r="U118" s="81"/>
      <c r="V118" s="40"/>
      <c r="W118" s="81"/>
      <c r="X118" s="40"/>
      <c r="Y118" s="81"/>
      <c r="Z118" s="40"/>
      <c r="AA118" s="81"/>
      <c r="AB118" s="40"/>
    </row>
    <row r="119" spans="5:28">
      <c r="E119" s="40"/>
      <c r="F119" s="81"/>
      <c r="G119" s="40"/>
      <c r="H119" s="81"/>
      <c r="I119" s="40"/>
      <c r="J119" s="81"/>
      <c r="K119" s="40"/>
      <c r="L119" s="81"/>
      <c r="M119" s="40"/>
      <c r="N119" s="81"/>
      <c r="O119" s="40"/>
      <c r="P119" s="81"/>
      <c r="Q119" s="40"/>
      <c r="R119" s="81"/>
      <c r="S119" s="81"/>
      <c r="T119" s="40"/>
      <c r="U119" s="81"/>
      <c r="V119" s="40"/>
      <c r="W119" s="81"/>
      <c r="X119" s="40"/>
      <c r="Y119" s="81"/>
      <c r="Z119" s="40"/>
      <c r="AA119" s="81"/>
      <c r="AB119" s="40"/>
    </row>
    <row r="120" spans="5:28">
      <c r="E120" s="40"/>
      <c r="F120" s="81"/>
      <c r="G120" s="40"/>
      <c r="H120" s="81"/>
      <c r="I120" s="40"/>
      <c r="J120" s="81"/>
      <c r="K120" s="40"/>
      <c r="L120" s="81"/>
      <c r="M120" s="40"/>
      <c r="N120" s="81"/>
      <c r="O120" s="40"/>
      <c r="P120" s="81"/>
      <c r="Q120" s="40"/>
      <c r="R120" s="81"/>
      <c r="S120" s="81"/>
      <c r="T120" s="40"/>
      <c r="U120" s="81"/>
      <c r="V120" s="40"/>
      <c r="W120" s="81"/>
      <c r="X120" s="40"/>
      <c r="Y120" s="81"/>
      <c r="Z120" s="40"/>
      <c r="AA120" s="81"/>
      <c r="AB120" s="40"/>
    </row>
    <row r="121" spans="5:28">
      <c r="E121" s="40"/>
      <c r="F121" s="81"/>
      <c r="G121" s="40"/>
      <c r="H121" s="81"/>
      <c r="I121" s="40"/>
      <c r="J121" s="81"/>
      <c r="K121" s="40"/>
      <c r="L121" s="81"/>
      <c r="M121" s="40"/>
      <c r="N121" s="81"/>
      <c r="O121" s="40"/>
      <c r="P121" s="81"/>
      <c r="Q121" s="40"/>
      <c r="R121" s="81"/>
      <c r="S121" s="81"/>
      <c r="T121" s="40"/>
      <c r="U121" s="81"/>
      <c r="V121" s="40"/>
      <c r="W121" s="81"/>
      <c r="X121" s="40"/>
      <c r="Y121" s="81"/>
      <c r="Z121" s="40"/>
      <c r="AA121" s="81"/>
      <c r="AB121" s="40"/>
    </row>
    <row r="122" spans="5:28">
      <c r="E122" s="40"/>
      <c r="F122" s="81"/>
      <c r="G122" s="40"/>
      <c r="H122" s="81"/>
      <c r="I122" s="40"/>
      <c r="J122" s="81"/>
      <c r="K122" s="40"/>
      <c r="L122" s="81"/>
      <c r="M122" s="40"/>
      <c r="N122" s="81"/>
      <c r="O122" s="40"/>
      <c r="P122" s="81"/>
      <c r="Q122" s="40"/>
      <c r="R122" s="81"/>
      <c r="S122" s="81"/>
      <c r="T122" s="40"/>
      <c r="U122" s="81"/>
      <c r="V122" s="40"/>
      <c r="W122" s="81"/>
      <c r="X122" s="40"/>
      <c r="Y122" s="81"/>
      <c r="Z122" s="40"/>
      <c r="AA122" s="81"/>
      <c r="AB122" s="40"/>
    </row>
    <row r="123" spans="5:28">
      <c r="E123" s="40"/>
      <c r="F123" s="81"/>
      <c r="G123" s="40"/>
      <c r="H123" s="81"/>
      <c r="I123" s="40"/>
      <c r="J123" s="81"/>
      <c r="K123" s="40"/>
      <c r="L123" s="81"/>
      <c r="M123" s="40"/>
      <c r="N123" s="81"/>
      <c r="O123" s="40"/>
      <c r="P123" s="81"/>
      <c r="Q123" s="40"/>
      <c r="R123" s="81"/>
      <c r="S123" s="81"/>
      <c r="T123" s="40"/>
      <c r="U123" s="81"/>
      <c r="V123" s="40"/>
      <c r="W123" s="81"/>
      <c r="X123" s="40"/>
      <c r="Y123" s="81"/>
      <c r="Z123" s="40"/>
      <c r="AA123" s="81"/>
      <c r="AB123" s="40"/>
    </row>
    <row r="124" spans="5:28">
      <c r="E124" s="40"/>
      <c r="F124" s="81"/>
      <c r="G124" s="40"/>
      <c r="H124" s="81"/>
      <c r="I124" s="40"/>
      <c r="J124" s="81"/>
      <c r="K124" s="40"/>
      <c r="L124" s="81"/>
      <c r="M124" s="40"/>
      <c r="N124" s="81"/>
      <c r="O124" s="40"/>
      <c r="P124" s="81"/>
      <c r="Q124" s="40"/>
      <c r="R124" s="81"/>
      <c r="S124" s="81"/>
      <c r="T124" s="40"/>
      <c r="U124" s="81"/>
      <c r="V124" s="40"/>
      <c r="W124" s="81"/>
      <c r="X124" s="40"/>
      <c r="Y124" s="81"/>
      <c r="Z124" s="40"/>
      <c r="AA124" s="81"/>
      <c r="AB124" s="40"/>
    </row>
    <row r="125" spans="5:28">
      <c r="E125" s="40"/>
      <c r="F125" s="81"/>
      <c r="G125" s="40"/>
      <c r="H125" s="81"/>
      <c r="I125" s="40"/>
      <c r="J125" s="81"/>
      <c r="K125" s="40"/>
      <c r="L125" s="81"/>
      <c r="M125" s="40"/>
      <c r="N125" s="81"/>
      <c r="O125" s="40"/>
      <c r="P125" s="81"/>
      <c r="Q125" s="40"/>
      <c r="R125" s="81"/>
      <c r="S125" s="81"/>
      <c r="T125" s="40"/>
      <c r="U125" s="81"/>
      <c r="V125" s="40"/>
      <c r="W125" s="81"/>
      <c r="X125" s="40"/>
      <c r="Y125" s="81"/>
      <c r="Z125" s="40"/>
      <c r="AA125" s="81"/>
      <c r="AB125" s="40"/>
    </row>
    <row r="126" spans="5:28">
      <c r="E126" s="40"/>
      <c r="F126" s="81"/>
      <c r="G126" s="40"/>
      <c r="H126" s="81"/>
      <c r="I126" s="40"/>
      <c r="J126" s="81"/>
      <c r="K126" s="40"/>
      <c r="L126" s="81"/>
      <c r="M126" s="40"/>
      <c r="N126" s="81"/>
      <c r="O126" s="40"/>
      <c r="P126" s="81"/>
      <c r="Q126" s="40"/>
      <c r="R126" s="81"/>
      <c r="S126" s="81"/>
      <c r="T126" s="40"/>
      <c r="U126" s="81"/>
      <c r="V126" s="40"/>
      <c r="W126" s="81"/>
      <c r="X126" s="40"/>
      <c r="Y126" s="81"/>
      <c r="Z126" s="40"/>
      <c r="AA126" s="81"/>
      <c r="AB126" s="40"/>
    </row>
    <row r="127" spans="5:28">
      <c r="E127" s="40"/>
      <c r="F127" s="81"/>
      <c r="G127" s="40"/>
      <c r="H127" s="81"/>
      <c r="I127" s="40"/>
      <c r="J127" s="81"/>
      <c r="K127" s="40"/>
      <c r="L127" s="81"/>
      <c r="M127" s="40"/>
      <c r="N127" s="81"/>
      <c r="O127" s="40"/>
      <c r="P127" s="81"/>
      <c r="Q127" s="40"/>
      <c r="R127" s="81"/>
      <c r="S127" s="81"/>
      <c r="T127" s="40"/>
      <c r="U127" s="81"/>
      <c r="V127" s="40"/>
      <c r="W127" s="81"/>
      <c r="X127" s="40"/>
      <c r="Y127" s="81"/>
      <c r="Z127" s="40"/>
      <c r="AA127" s="81"/>
      <c r="AB127" s="40"/>
    </row>
    <row r="128" spans="5:28">
      <c r="E128" s="40"/>
      <c r="F128" s="81"/>
      <c r="G128" s="40"/>
      <c r="H128" s="81"/>
      <c r="I128" s="40"/>
      <c r="J128" s="81"/>
      <c r="K128" s="40"/>
      <c r="L128" s="81"/>
      <c r="M128" s="40"/>
      <c r="N128" s="81"/>
      <c r="O128" s="40"/>
      <c r="P128" s="81"/>
      <c r="Q128" s="40"/>
      <c r="R128" s="81"/>
      <c r="S128" s="81"/>
      <c r="T128" s="40"/>
      <c r="U128" s="81"/>
      <c r="V128" s="40"/>
      <c r="W128" s="81"/>
      <c r="X128" s="40"/>
      <c r="Y128" s="81"/>
      <c r="Z128" s="40"/>
      <c r="AA128" s="81"/>
      <c r="AB128" s="40"/>
    </row>
    <row r="129" spans="5:28">
      <c r="E129" s="40"/>
      <c r="F129" s="81"/>
      <c r="G129" s="40"/>
      <c r="H129" s="81"/>
      <c r="I129" s="40"/>
      <c r="J129" s="81"/>
      <c r="K129" s="40"/>
      <c r="L129" s="81"/>
      <c r="M129" s="40"/>
      <c r="N129" s="81"/>
      <c r="O129" s="40"/>
      <c r="P129" s="81"/>
      <c r="Q129" s="40"/>
      <c r="R129" s="81"/>
      <c r="S129" s="81"/>
      <c r="T129" s="40"/>
      <c r="U129" s="81"/>
      <c r="V129" s="40"/>
      <c r="W129" s="81"/>
      <c r="X129" s="40"/>
      <c r="Y129" s="81"/>
      <c r="Z129" s="40"/>
      <c r="AA129" s="81"/>
      <c r="AB129" s="40"/>
    </row>
    <row r="130" spans="5:28">
      <c r="E130" s="40"/>
      <c r="F130" s="81"/>
      <c r="G130" s="40"/>
      <c r="H130" s="81"/>
      <c r="I130" s="40"/>
      <c r="J130" s="81"/>
      <c r="K130" s="40"/>
      <c r="L130" s="81"/>
      <c r="M130" s="40"/>
      <c r="N130" s="81"/>
      <c r="O130" s="40"/>
      <c r="P130" s="81"/>
      <c r="Q130" s="40"/>
      <c r="R130" s="81"/>
      <c r="S130" s="81"/>
      <c r="T130" s="40"/>
      <c r="U130" s="81"/>
      <c r="V130" s="40"/>
      <c r="W130" s="81"/>
      <c r="X130" s="40"/>
      <c r="Y130" s="81"/>
      <c r="Z130" s="40"/>
      <c r="AA130" s="81"/>
      <c r="AB130" s="40"/>
    </row>
    <row r="131" spans="5:28">
      <c r="E131" s="40"/>
      <c r="F131" s="81"/>
      <c r="G131" s="40"/>
      <c r="H131" s="81"/>
      <c r="I131" s="40"/>
      <c r="J131" s="81"/>
      <c r="K131" s="40"/>
      <c r="L131" s="81"/>
      <c r="M131" s="40"/>
      <c r="N131" s="81"/>
      <c r="O131" s="40"/>
      <c r="P131" s="81"/>
      <c r="Q131" s="40"/>
      <c r="R131" s="81"/>
      <c r="S131" s="81"/>
      <c r="T131" s="40"/>
      <c r="U131" s="81"/>
      <c r="V131" s="40"/>
      <c r="W131" s="81"/>
      <c r="X131" s="40"/>
      <c r="Y131" s="81"/>
      <c r="Z131" s="40"/>
      <c r="AA131" s="81"/>
      <c r="AB131" s="40"/>
    </row>
    <row r="132" spans="5:28">
      <c r="E132" s="40"/>
      <c r="F132" s="81"/>
      <c r="G132" s="40"/>
      <c r="H132" s="81"/>
      <c r="I132" s="40"/>
      <c r="J132" s="81"/>
      <c r="K132" s="40"/>
      <c r="L132" s="81"/>
      <c r="M132" s="40"/>
      <c r="N132" s="81"/>
      <c r="O132" s="40"/>
      <c r="P132" s="81"/>
      <c r="Q132" s="40"/>
      <c r="R132" s="81"/>
      <c r="S132" s="81"/>
      <c r="T132" s="40"/>
      <c r="U132" s="81"/>
      <c r="V132" s="40"/>
      <c r="W132" s="81"/>
      <c r="X132" s="40"/>
      <c r="Y132" s="81"/>
      <c r="Z132" s="40"/>
      <c r="AA132" s="81"/>
      <c r="AB132" s="40"/>
    </row>
    <row r="133" spans="5:28">
      <c r="E133" s="40"/>
      <c r="F133" s="81"/>
      <c r="G133" s="40"/>
      <c r="H133" s="81"/>
      <c r="I133" s="40"/>
      <c r="J133" s="81"/>
      <c r="K133" s="40"/>
      <c r="L133" s="81"/>
      <c r="M133" s="40"/>
      <c r="N133" s="81"/>
      <c r="O133" s="40"/>
      <c r="P133" s="81"/>
      <c r="Q133" s="40"/>
      <c r="R133" s="81"/>
      <c r="S133" s="81"/>
      <c r="T133" s="40"/>
      <c r="U133" s="81"/>
      <c r="V133" s="40"/>
      <c r="W133" s="81"/>
      <c r="X133" s="40"/>
      <c r="Y133" s="81"/>
      <c r="Z133" s="40"/>
      <c r="AA133" s="81"/>
      <c r="AB133" s="40"/>
    </row>
    <row r="134" spans="5:28">
      <c r="E134" s="40"/>
      <c r="F134" s="81"/>
      <c r="G134" s="40"/>
      <c r="H134" s="81"/>
      <c r="I134" s="40"/>
      <c r="J134" s="81"/>
      <c r="K134" s="40"/>
      <c r="L134" s="81"/>
      <c r="M134" s="40"/>
      <c r="N134" s="81"/>
      <c r="O134" s="40"/>
      <c r="P134" s="81"/>
      <c r="Q134" s="40"/>
      <c r="R134" s="81"/>
      <c r="S134" s="81"/>
      <c r="T134" s="40"/>
      <c r="U134" s="81"/>
      <c r="V134" s="40"/>
      <c r="W134" s="81"/>
      <c r="X134" s="40"/>
      <c r="Y134" s="81"/>
      <c r="Z134" s="40"/>
      <c r="AA134" s="81"/>
      <c r="AB134" s="40"/>
    </row>
    <row r="135" spans="5:28">
      <c r="E135" s="40"/>
      <c r="F135" s="81"/>
      <c r="G135" s="40"/>
      <c r="H135" s="81"/>
      <c r="I135" s="40"/>
      <c r="J135" s="81"/>
      <c r="K135" s="40"/>
      <c r="L135" s="81"/>
      <c r="M135" s="40"/>
      <c r="N135" s="81"/>
      <c r="O135" s="40"/>
      <c r="P135" s="81"/>
      <c r="Q135" s="40"/>
      <c r="R135" s="81"/>
      <c r="S135" s="81"/>
      <c r="T135" s="40"/>
      <c r="U135" s="81"/>
      <c r="V135" s="40"/>
      <c r="W135" s="81"/>
      <c r="X135" s="40"/>
      <c r="Y135" s="81"/>
      <c r="Z135" s="40"/>
      <c r="AA135" s="81"/>
      <c r="AB135" s="40"/>
    </row>
    <row r="136" spans="5:28">
      <c r="E136" s="40"/>
      <c r="F136" s="81"/>
      <c r="G136" s="40"/>
      <c r="H136" s="81"/>
      <c r="I136" s="40"/>
      <c r="J136" s="81"/>
      <c r="K136" s="40"/>
      <c r="L136" s="81"/>
      <c r="M136" s="40"/>
      <c r="N136" s="81"/>
      <c r="O136" s="40"/>
      <c r="P136" s="81"/>
      <c r="Q136" s="40"/>
      <c r="R136" s="81"/>
      <c r="S136" s="81"/>
      <c r="T136" s="40"/>
      <c r="U136" s="81"/>
      <c r="V136" s="40"/>
      <c r="W136" s="81"/>
      <c r="X136" s="40"/>
      <c r="Y136" s="81"/>
      <c r="Z136" s="40"/>
      <c r="AA136" s="81"/>
      <c r="AB136" s="40"/>
    </row>
    <row r="137" spans="5:28">
      <c r="E137" s="40"/>
      <c r="F137" s="81"/>
      <c r="G137" s="40"/>
      <c r="H137" s="81"/>
      <c r="I137" s="40"/>
      <c r="J137" s="81"/>
      <c r="K137" s="40"/>
      <c r="L137" s="81"/>
      <c r="M137" s="40"/>
      <c r="N137" s="81"/>
      <c r="O137" s="40"/>
      <c r="P137" s="81"/>
      <c r="Q137" s="40"/>
      <c r="R137" s="81"/>
      <c r="S137" s="81"/>
      <c r="T137" s="40"/>
      <c r="U137" s="81"/>
      <c r="V137" s="40"/>
      <c r="W137" s="81"/>
      <c r="X137" s="40"/>
      <c r="Y137" s="81"/>
      <c r="Z137" s="40"/>
      <c r="AA137" s="81"/>
      <c r="AB137" s="40"/>
    </row>
    <row r="138" spans="5:28">
      <c r="E138" s="40"/>
      <c r="F138" s="81"/>
      <c r="G138" s="40"/>
      <c r="H138" s="81"/>
      <c r="I138" s="40"/>
      <c r="J138" s="81"/>
      <c r="K138" s="40"/>
      <c r="L138" s="81"/>
      <c r="M138" s="40"/>
      <c r="N138" s="81"/>
      <c r="O138" s="40"/>
      <c r="P138" s="81"/>
      <c r="Q138" s="40"/>
      <c r="R138" s="81"/>
      <c r="S138" s="81"/>
      <c r="T138" s="40"/>
      <c r="U138" s="81"/>
      <c r="V138" s="40"/>
      <c r="W138" s="81"/>
      <c r="X138" s="40"/>
      <c r="Y138" s="81"/>
      <c r="Z138" s="40"/>
      <c r="AA138" s="81"/>
      <c r="AB138" s="40"/>
    </row>
    <row r="139" spans="5:28">
      <c r="E139" s="40"/>
      <c r="F139" s="81"/>
      <c r="G139" s="40"/>
      <c r="H139" s="81"/>
      <c r="I139" s="40"/>
      <c r="J139" s="81"/>
      <c r="K139" s="40"/>
      <c r="L139" s="81"/>
      <c r="M139" s="40"/>
      <c r="N139" s="81"/>
      <c r="O139" s="40"/>
      <c r="P139" s="81"/>
      <c r="Q139" s="40"/>
      <c r="R139" s="81"/>
      <c r="S139" s="81"/>
      <c r="T139" s="40"/>
      <c r="U139" s="81"/>
      <c r="V139" s="40"/>
      <c r="W139" s="81"/>
      <c r="X139" s="40"/>
      <c r="Y139" s="81"/>
      <c r="Z139" s="40"/>
      <c r="AA139" s="81"/>
      <c r="AB139" s="40"/>
    </row>
    <row r="140" spans="5:28">
      <c r="E140" s="40"/>
      <c r="F140" s="81"/>
      <c r="G140" s="40"/>
      <c r="H140" s="81"/>
      <c r="I140" s="40"/>
      <c r="J140" s="81"/>
      <c r="K140" s="40"/>
      <c r="L140" s="81"/>
      <c r="M140" s="40"/>
      <c r="N140" s="81"/>
      <c r="O140" s="40"/>
      <c r="P140" s="81"/>
      <c r="Q140" s="40"/>
      <c r="R140" s="81"/>
      <c r="S140" s="81"/>
      <c r="T140" s="40"/>
      <c r="U140" s="81"/>
      <c r="V140" s="40"/>
      <c r="W140" s="81"/>
      <c r="X140" s="40"/>
      <c r="Y140" s="81"/>
      <c r="Z140" s="40"/>
      <c r="AA140" s="81"/>
      <c r="AB140" s="40"/>
    </row>
    <row r="141" spans="5:28">
      <c r="E141" s="40"/>
      <c r="F141" s="81"/>
      <c r="G141" s="40"/>
      <c r="H141" s="81"/>
      <c r="I141" s="40"/>
      <c r="J141" s="81"/>
      <c r="K141" s="40"/>
      <c r="L141" s="81"/>
      <c r="M141" s="40"/>
      <c r="N141" s="81"/>
      <c r="O141" s="40"/>
      <c r="P141" s="81"/>
      <c r="Q141" s="40"/>
      <c r="R141" s="81"/>
      <c r="S141" s="81"/>
      <c r="T141" s="40"/>
      <c r="U141" s="81"/>
      <c r="V141" s="40"/>
      <c r="W141" s="81"/>
      <c r="X141" s="40"/>
      <c r="Y141" s="81"/>
      <c r="Z141" s="40"/>
      <c r="AA141" s="81"/>
      <c r="AB141" s="40"/>
    </row>
    <row r="142" spans="5:28">
      <c r="E142" s="40"/>
      <c r="F142" s="81"/>
      <c r="G142" s="40"/>
      <c r="H142" s="81"/>
      <c r="I142" s="40"/>
      <c r="J142" s="81"/>
      <c r="K142" s="40"/>
      <c r="L142" s="81"/>
      <c r="M142" s="40"/>
      <c r="N142" s="81"/>
      <c r="O142" s="40"/>
      <c r="P142" s="81"/>
      <c r="Q142" s="40"/>
      <c r="R142" s="81"/>
      <c r="S142" s="81"/>
      <c r="T142" s="40"/>
      <c r="U142" s="81"/>
      <c r="V142" s="40"/>
      <c r="W142" s="81"/>
      <c r="X142" s="40"/>
      <c r="Y142" s="81"/>
      <c r="Z142" s="40"/>
      <c r="AA142" s="81"/>
      <c r="AB142" s="40"/>
    </row>
    <row r="143" spans="5:28">
      <c r="E143" s="40"/>
      <c r="F143" s="81"/>
      <c r="G143" s="40"/>
      <c r="H143" s="81"/>
      <c r="I143" s="40"/>
      <c r="J143" s="81"/>
      <c r="K143" s="40"/>
      <c r="L143" s="81"/>
      <c r="M143" s="40"/>
      <c r="N143" s="81"/>
      <c r="O143" s="40"/>
      <c r="P143" s="81"/>
      <c r="Q143" s="40"/>
      <c r="R143" s="81"/>
      <c r="S143" s="81"/>
      <c r="T143" s="40"/>
      <c r="U143" s="81"/>
      <c r="V143" s="40"/>
      <c r="W143" s="81"/>
      <c r="X143" s="40"/>
      <c r="Y143" s="81"/>
      <c r="Z143" s="40"/>
      <c r="AA143" s="81"/>
      <c r="AB143" s="40"/>
    </row>
    <row r="144" spans="5:28">
      <c r="E144" s="40"/>
      <c r="F144" s="81"/>
      <c r="G144" s="40"/>
      <c r="H144" s="81"/>
      <c r="I144" s="40"/>
      <c r="J144" s="81"/>
      <c r="K144" s="40"/>
      <c r="L144" s="81"/>
      <c r="M144" s="40"/>
      <c r="N144" s="81"/>
      <c r="O144" s="40"/>
      <c r="P144" s="81"/>
      <c r="Q144" s="40"/>
      <c r="R144" s="81"/>
      <c r="S144" s="81"/>
      <c r="T144" s="40"/>
      <c r="U144" s="81"/>
      <c r="V144" s="40"/>
      <c r="W144" s="81"/>
      <c r="X144" s="40"/>
      <c r="Y144" s="81"/>
      <c r="Z144" s="40"/>
      <c r="AA144" s="81"/>
      <c r="AB144" s="40"/>
    </row>
  </sheetData>
  <mergeCells count="37">
    <mergeCell ref="J1:J2"/>
    <mergeCell ref="E1:E2"/>
    <mergeCell ref="F1:F2"/>
    <mergeCell ref="G1:G2"/>
    <mergeCell ref="H1:H2"/>
    <mergeCell ref="I1:I2"/>
    <mergeCell ref="V1:V2"/>
    <mergeCell ref="K1:K2"/>
    <mergeCell ref="L1:L2"/>
    <mergeCell ref="M1:M2"/>
    <mergeCell ref="N1:N2"/>
    <mergeCell ref="O1:O2"/>
    <mergeCell ref="P1:P2"/>
    <mergeCell ref="AM1:AM2"/>
    <mergeCell ref="AN1:AN2"/>
    <mergeCell ref="AC1:AC2"/>
    <mergeCell ref="AD1:AD2"/>
    <mergeCell ref="AE1:AE2"/>
    <mergeCell ref="AF1:AF2"/>
    <mergeCell ref="AG1:AG2"/>
    <mergeCell ref="AH1:AH2"/>
    <mergeCell ref="B29:B30"/>
    <mergeCell ref="AI1:AI2"/>
    <mergeCell ref="AJ1:AJ2"/>
    <mergeCell ref="AK1:AK2"/>
    <mergeCell ref="AL1:AL2"/>
    <mergeCell ref="W1:W2"/>
    <mergeCell ref="X1:X2"/>
    <mergeCell ref="Y1:Y2"/>
    <mergeCell ref="Z1:Z2"/>
    <mergeCell ref="AA1:AA2"/>
    <mergeCell ref="AB1:AB2"/>
    <mergeCell ref="Q1:Q2"/>
    <mergeCell ref="R1:R2"/>
    <mergeCell ref="S1:S2"/>
    <mergeCell ref="T1:T2"/>
    <mergeCell ref="U1:U2"/>
  </mergeCells>
  <conditionalFormatting sqref="C3:C28">
    <cfRule type="colorScale" priority="6">
      <colorScale>
        <cfvo type="min" val="0"/>
        <cfvo type="percentile" val="50"/>
        <cfvo type="max" val="0"/>
        <color rgb="FF63BE7B"/>
        <color rgb="FFFFEB84"/>
        <color rgb="FFF8696B"/>
      </colorScale>
    </cfRule>
  </conditionalFormatting>
  <conditionalFormatting sqref="D3:D28">
    <cfRule type="colorScale" priority="5">
      <colorScale>
        <cfvo type="min" val="0"/>
        <cfvo type="percentile" val="50"/>
        <cfvo type="max" val="0"/>
        <color rgb="FF63BE7B"/>
        <color rgb="FFFFEB84"/>
        <color rgb="FFF8696B"/>
      </colorScale>
    </cfRule>
  </conditionalFormatting>
  <conditionalFormatting sqref="E3:E28 G3:G28 I3:I28 K3:K28 M3:M28 O3:O28 Q3:Q28 S3:S28 U3:U28 W3:W28 Y3:Y28 AA3:AA28">
    <cfRule type="colorScale" priority="4">
      <colorScale>
        <cfvo type="min" val="0"/>
        <cfvo type="percentile" val="50"/>
        <cfvo type="max" val="0"/>
        <color rgb="FFF8696B"/>
        <color rgb="FFFCFCFF"/>
        <color rgb="FF5A8AC6"/>
      </colorScale>
    </cfRule>
  </conditionalFormatting>
  <conditionalFormatting sqref="F3:F28 H3:H28 J3:J28 L3:L28 N3:N28 P3:P28 R3:R28 T3:T28 V3:V28 X3:X28 Z3:Z28 AB3:AB28">
    <cfRule type="colorScale" priority="3">
      <colorScale>
        <cfvo type="min" val="0"/>
        <cfvo type="max" val="0"/>
        <color rgb="FFF8696B"/>
        <color rgb="FFFCFCFF"/>
      </colorScale>
    </cfRule>
  </conditionalFormatting>
  <conditionalFormatting sqref="F29 H29 J29 L29 N29 P29 R29 T29 V29 X29 Z29 AB29">
    <cfRule type="colorScale" priority="1">
      <colorScale>
        <cfvo type="min" val="0"/>
        <cfvo type="max" val="0"/>
        <color rgb="FFFCFCFF"/>
        <color rgb="FFF8696B"/>
      </colorScale>
    </cfRule>
    <cfRule type="colorScale" priority="2">
      <colorScale>
        <cfvo type="min" val="0"/>
        <cfvo type="percentile" val="50"/>
        <cfvo type="max" val="0"/>
        <color rgb="FF63BE7B"/>
        <color rgb="FFFFEB84"/>
        <color rgb="FFF8696B"/>
      </colorScale>
    </cfRule>
  </conditionalFormatting>
  <pageMargins left="0.7" right="0.7" top="0.75" bottom="0.75" header="0.3" footer="0.3"/>
  <pageSetup paperSize="0" orientation="portrait"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28</vt:i4>
      </vt:variant>
      <vt:variant>
        <vt:lpstr>Nimetyt alueet</vt:lpstr>
      </vt:variant>
      <vt:variant>
        <vt:i4>26</vt:i4>
      </vt:variant>
    </vt:vector>
  </HeadingPairs>
  <TitlesOfParts>
    <vt:vector size="54" baseType="lpstr">
      <vt:lpstr>yhteenveto</vt:lpstr>
      <vt:lpstr>onnistumisprosentti</vt:lpstr>
      <vt:lpstr>kisa1 (7)</vt:lpstr>
      <vt:lpstr>Ungi</vt:lpstr>
      <vt:lpstr>AM-viesti</vt:lpstr>
      <vt:lpstr>SM pitkä final</vt:lpstr>
      <vt:lpstr>SM keski kar</vt:lpstr>
      <vt:lpstr>SM viesti</vt:lpstr>
      <vt:lpstr>KLL</vt:lpstr>
      <vt:lpstr>SM keski final</vt:lpstr>
      <vt:lpstr>KLL viesti</vt:lpstr>
      <vt:lpstr>SM pitkä kar</vt:lpstr>
      <vt:lpstr>NUJU</vt:lpstr>
      <vt:lpstr>krv 1pv</vt:lpstr>
      <vt:lpstr>Jukola</vt:lpstr>
      <vt:lpstr>krv 3pv</vt:lpstr>
      <vt:lpstr>krv 2pv</vt:lpstr>
      <vt:lpstr>sm sprintti karsinta</vt:lpstr>
      <vt:lpstr>krv 4pv</vt:lpstr>
      <vt:lpstr>sm sprintti finaali</vt:lpstr>
      <vt:lpstr>sm erikoispitkä</vt:lpstr>
      <vt:lpstr>prismarastit</vt:lpstr>
      <vt:lpstr>em katsastus sprintti</vt:lpstr>
      <vt:lpstr>siljarastit</vt:lpstr>
      <vt:lpstr>Finnspring</vt:lpstr>
      <vt:lpstr>ankkurirastit</vt:lpstr>
      <vt:lpstr>em katsastus pitkä</vt:lpstr>
      <vt:lpstr>em katsastus keski</vt:lpstr>
      <vt:lpstr>'AM-viesti'!_10__11</vt:lpstr>
      <vt:lpstr>ankkurirastit!_10__11</vt:lpstr>
      <vt:lpstr>'em katsastus keski'!_10__11</vt:lpstr>
      <vt:lpstr>'em katsastus pitkä'!_10__11</vt:lpstr>
      <vt:lpstr>'em katsastus sprintti'!_10__11</vt:lpstr>
      <vt:lpstr>Finnspring!_10__11</vt:lpstr>
      <vt:lpstr>'kisa1 (7)'!_10__11</vt:lpstr>
      <vt:lpstr>KLL!_10__11</vt:lpstr>
      <vt:lpstr>'KLL viesti'!_10__11</vt:lpstr>
      <vt:lpstr>'krv 1pv'!_10__11</vt:lpstr>
      <vt:lpstr>'krv 2pv'!_10__11</vt:lpstr>
      <vt:lpstr>'krv 3pv'!_10__11</vt:lpstr>
      <vt:lpstr>'krv 4pv'!_10__11</vt:lpstr>
      <vt:lpstr>NUJU!_10__11</vt:lpstr>
      <vt:lpstr>prismarastit!_10__11</vt:lpstr>
      <vt:lpstr>siljarastit!_10__11</vt:lpstr>
      <vt:lpstr>'sm erikoispitkä'!_10__11</vt:lpstr>
      <vt:lpstr>'SM keski final'!_10__11</vt:lpstr>
      <vt:lpstr>'SM keski kar'!_10__11</vt:lpstr>
      <vt:lpstr>'SM pitkä final'!_10__11</vt:lpstr>
      <vt:lpstr>'SM pitkä kar'!_10__11</vt:lpstr>
      <vt:lpstr>'sm sprintti finaali'!_10__11</vt:lpstr>
      <vt:lpstr>'sm sprintti karsinta'!_10__11</vt:lpstr>
      <vt:lpstr>'SM viesti'!_10__11</vt:lpstr>
      <vt:lpstr>Ungi!_10__11</vt:lpstr>
      <vt:lpstr>_10__11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topis</dc:creator>
  <cp:lastModifiedBy>Topias Ahola</cp:lastModifiedBy>
  <dcterms:created xsi:type="dcterms:W3CDTF">2012-04-26T13:53:11Z</dcterms:created>
  <dcterms:modified xsi:type="dcterms:W3CDTF">2014-02-07T14:25:57Z</dcterms:modified>
</cp:coreProperties>
</file>